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24226"/>
  <mc:AlternateContent xmlns:mc="http://schemas.openxmlformats.org/markup-compatibility/2006">
    <mc:Choice Requires="x15">
      <x15ac:absPath xmlns:x15ac="http://schemas.microsoft.com/office/spreadsheetml/2010/11/ac" url="C:\Users\lani\Documents\"/>
    </mc:Choice>
  </mc:AlternateContent>
  <xr:revisionPtr revIDLastSave="0" documentId="13_ncr:1_{32B0B8FC-0A2D-4D40-9EFF-7BA81A125C35}" xr6:coauthVersionLast="38" xr6:coauthVersionMax="38" xr10:uidLastSave="{00000000-0000-0000-0000-000000000000}"/>
  <bookViews>
    <workbookView xWindow="1275" yWindow="105" windowWidth="5955" windowHeight="6525" firstSheet="3" activeTab="8" xr2:uid="{00000000-000D-0000-FFFF-FFFF00000000}"/>
  </bookViews>
  <sheets>
    <sheet name="Tabel 1 - Sml. 1.kv. 2.kv." sheetId="38" state="hidden" r:id="rId1"/>
    <sheet name="Tabel 2 Fordelt på udvalg" sheetId="36" state="hidden" r:id="rId2"/>
    <sheet name="Tabel 3 Fordelt på udgifter" sheetId="35" state="hidden" r:id="rId3"/>
    <sheet name="Samlet DRIFT" sheetId="29" r:id="rId4"/>
    <sheet name="Ø &amp; E" sheetId="33" r:id="rId5"/>
    <sheet name="P &amp; T" sheetId="32" r:id="rId6"/>
    <sheet name="B &amp; L" sheetId="31" r:id="rId7"/>
    <sheet name="K &amp; F" sheetId="26" r:id="rId8"/>
    <sheet name="S &amp; S" sheetId="27" r:id="rId9"/>
    <sheet name="A &amp; I" sheetId="37" r:id="rId10"/>
    <sheet name="Ø &amp; E Udvikling" sheetId="40" state="hidden" r:id="rId11"/>
    <sheet name="Ø &amp; E Simpel" sheetId="39" state="hidden" r:id="rId12"/>
  </sheets>
  <definedNames>
    <definedName name="_xlnm.Print_Area" localSheetId="9">'A &amp; I'!$A$1:$D$40</definedName>
    <definedName name="_xlnm.Print_Area" localSheetId="6">'B &amp; L'!$A$1:$F$57</definedName>
    <definedName name="_xlnm.Print_Area" localSheetId="7">'K &amp; F'!$A$1:$F$23</definedName>
    <definedName name="_xlnm.Print_Area" localSheetId="5">'P &amp; T'!$A$1:$F$31</definedName>
    <definedName name="_xlnm.Print_Area" localSheetId="8">'S &amp; S'!$A$1:$F$86</definedName>
    <definedName name="_xlnm.Print_Area" localSheetId="3">'Samlet DRIFT'!$A$1:$F$25</definedName>
    <definedName name="_xlnm.Print_Area" localSheetId="4">'Ø &amp; E'!$A$1:$F$34</definedName>
    <definedName name="_xlnm.Print_Area" localSheetId="11">'Ø &amp; E Simpel'!$A$1:$F$18</definedName>
    <definedName name="_xlnm.Print_Titles" localSheetId="9">'A &amp; I'!$1:$3</definedName>
    <definedName name="_xlnm.Print_Titles" localSheetId="6">'B &amp; L'!$1:$3</definedName>
    <definedName name="_xlnm.Print_Titles" localSheetId="7">'K &amp; F'!$1:$3</definedName>
    <definedName name="_xlnm.Print_Titles" localSheetId="5">'P &amp; T'!$1:$3</definedName>
    <definedName name="_xlnm.Print_Titles" localSheetId="8">'S &amp; S'!$1:$3</definedName>
    <definedName name="_xlnm.Print_Titles" localSheetId="4">'Ø &amp; E'!$1:$3</definedName>
    <definedName name="_xlnm.Print_Titles" localSheetId="11">'Ø &amp; E Simpel'!$1:$3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0" l="1"/>
  <c r="C7" i="40" l="1"/>
  <c r="B7" i="40"/>
  <c r="F6" i="40"/>
  <c r="F5" i="40"/>
  <c r="F4" i="40"/>
  <c r="E7" i="40"/>
  <c r="F3" i="40" l="1"/>
  <c r="B5" i="35"/>
  <c r="B4" i="35"/>
  <c r="B7" i="35"/>
  <c r="B8" i="35"/>
  <c r="J51" i="31"/>
  <c r="F11" i="35"/>
  <c r="F18" i="35" l="1"/>
  <c r="E11" i="26" l="1"/>
  <c r="E18" i="26"/>
  <c r="E13" i="26" l="1"/>
  <c r="B23" i="26"/>
  <c r="D23" i="26"/>
  <c r="E27" i="33"/>
  <c r="E28" i="33"/>
  <c r="E29" i="33"/>
  <c r="E30" i="33"/>
  <c r="E26" i="33"/>
  <c r="B6" i="35" l="1"/>
  <c r="B9" i="35" s="1"/>
  <c r="B16" i="33"/>
  <c r="B11" i="33"/>
  <c r="B22" i="39"/>
  <c r="B21" i="39"/>
  <c r="C6" i="39"/>
  <c r="D6" i="39"/>
  <c r="B6" i="39"/>
  <c r="C5" i="39"/>
  <c r="D5" i="39"/>
  <c r="B5" i="39"/>
  <c r="C7" i="39"/>
  <c r="D7" i="39"/>
  <c r="B7" i="39"/>
  <c r="C9" i="39"/>
  <c r="D9" i="39"/>
  <c r="D8" i="39" s="1"/>
  <c r="B9" i="39"/>
  <c r="C10" i="39"/>
  <c r="D10" i="39"/>
  <c r="B10" i="39"/>
  <c r="C12" i="39"/>
  <c r="D12" i="39"/>
  <c r="B12" i="39"/>
  <c r="C13" i="39"/>
  <c r="D13" i="39"/>
  <c r="B13" i="39"/>
  <c r="C14" i="39"/>
  <c r="D14" i="39"/>
  <c r="B14" i="39"/>
  <c r="C15" i="39"/>
  <c r="D15" i="39"/>
  <c r="B15" i="39"/>
  <c r="C8" i="29" l="1"/>
  <c r="D8" i="29"/>
  <c r="E8" i="29"/>
  <c r="F8" i="29"/>
  <c r="B8" i="29"/>
  <c r="B62" i="31" l="1"/>
  <c r="E20" i="31"/>
  <c r="E8" i="32" l="1"/>
  <c r="E4" i="32"/>
  <c r="F13" i="35" l="1"/>
  <c r="F14" i="35"/>
  <c r="F14" i="29"/>
  <c r="F15" i="29" l="1"/>
  <c r="F15" i="39" l="1"/>
  <c r="E15" i="39"/>
  <c r="F14" i="39"/>
  <c r="E14" i="39"/>
  <c r="F13" i="39"/>
  <c r="E13" i="39"/>
  <c r="F12" i="39"/>
  <c r="E12" i="39"/>
  <c r="D11" i="39"/>
  <c r="B11" i="39"/>
  <c r="F10" i="39"/>
  <c r="E10" i="39"/>
  <c r="F9" i="39"/>
  <c r="E9" i="39"/>
  <c r="C8" i="39"/>
  <c r="B8" i="39"/>
  <c r="F7" i="39"/>
  <c r="E7" i="39"/>
  <c r="F6" i="39"/>
  <c r="E6" i="39"/>
  <c r="F5" i="39"/>
  <c r="E5" i="39"/>
  <c r="D4" i="39"/>
  <c r="C4" i="39"/>
  <c r="B4" i="39"/>
  <c r="B18" i="39" l="1"/>
  <c r="C18" i="39"/>
  <c r="F11" i="39"/>
  <c r="F4" i="39"/>
  <c r="E11" i="39"/>
  <c r="F8" i="39"/>
  <c r="E8" i="39"/>
  <c r="D18" i="39"/>
  <c r="E4" i="39"/>
  <c r="F18" i="39" l="1"/>
  <c r="E18" i="39"/>
  <c r="F20" i="32" l="1"/>
  <c r="D31" i="32"/>
  <c r="C31" i="32"/>
  <c r="B31" i="32"/>
  <c r="F25" i="32"/>
  <c r="E25" i="32"/>
  <c r="F22" i="32"/>
  <c r="E22" i="32"/>
  <c r="E20" i="32"/>
  <c r="F8" i="32"/>
  <c r="F6" i="32"/>
  <c r="E6" i="32"/>
  <c r="E29" i="32" s="1"/>
  <c r="F4" i="32"/>
  <c r="D7" i="29"/>
  <c r="C23" i="26"/>
  <c r="C7" i="29" s="1"/>
  <c r="B7" i="29"/>
  <c r="E21" i="26"/>
  <c r="F18" i="26"/>
  <c r="F13" i="26"/>
  <c r="F11" i="26"/>
  <c r="F22" i="26" s="1"/>
  <c r="F6" i="26"/>
  <c r="E6" i="26"/>
  <c r="F4" i="26"/>
  <c r="E4" i="26"/>
  <c r="E23" i="26" s="1"/>
  <c r="D38" i="37"/>
  <c r="D39" i="37"/>
  <c r="C9" i="38"/>
  <c r="E22" i="26" l="1"/>
  <c r="E7" i="29"/>
  <c r="F23" i="26"/>
  <c r="F7" i="29" s="1"/>
  <c r="F21" i="26"/>
  <c r="F30" i="32"/>
  <c r="F31" i="32"/>
  <c r="E31" i="32"/>
  <c r="F29" i="32"/>
  <c r="E30" i="32"/>
  <c r="C5" i="35"/>
  <c r="F49" i="31" l="1"/>
  <c r="E49" i="31"/>
  <c r="F47" i="31"/>
  <c r="E47" i="31"/>
  <c r="D7" i="35" s="1"/>
  <c r="E7" i="35" s="1"/>
  <c r="C45" i="31"/>
  <c r="B45" i="31"/>
  <c r="B40" i="31" s="1"/>
  <c r="F43" i="31"/>
  <c r="C41" i="31"/>
  <c r="C40" i="31" s="1"/>
  <c r="D28" i="31"/>
  <c r="F29" i="31"/>
  <c r="E29" i="31"/>
  <c r="C28" i="31"/>
  <c r="B28" i="31"/>
  <c r="F25" i="31"/>
  <c r="F24" i="31" s="1"/>
  <c r="E25" i="31"/>
  <c r="E24" i="31" s="1"/>
  <c r="D24" i="31"/>
  <c r="C24" i="31"/>
  <c r="B24" i="31"/>
  <c r="F15" i="31"/>
  <c r="E15" i="31"/>
  <c r="B5" i="31"/>
  <c r="D5" i="31" s="1"/>
  <c r="C4" i="31"/>
  <c r="C57" i="31" l="1"/>
  <c r="B61" i="31" s="1"/>
  <c r="B4" i="31"/>
  <c r="B57" i="31" s="1"/>
  <c r="B6" i="29" s="1"/>
  <c r="E45" i="31"/>
  <c r="F41" i="31"/>
  <c r="E5" i="31"/>
  <c r="E4" i="31" s="1"/>
  <c r="F45" i="31"/>
  <c r="F40" i="31" s="1"/>
  <c r="E33" i="31"/>
  <c r="E28" i="31" s="1"/>
  <c r="E41" i="31"/>
  <c r="F20" i="31"/>
  <c r="E43" i="31"/>
  <c r="F33" i="31"/>
  <c r="F28" i="31" s="1"/>
  <c r="D40" i="31"/>
  <c r="F15" i="35"/>
  <c r="F12" i="35"/>
  <c r="E56" i="31" l="1"/>
  <c r="C6" i="29"/>
  <c r="E40" i="31"/>
  <c r="E55" i="31" s="1"/>
  <c r="F5" i="31"/>
  <c r="F4" i="31" s="1"/>
  <c r="F55" i="31" s="1"/>
  <c r="D4" i="31"/>
  <c r="D57" i="31" s="1"/>
  <c r="D6" i="29" s="1"/>
  <c r="F13" i="29"/>
  <c r="F5" i="29"/>
  <c r="F57" i="31" l="1"/>
  <c r="F6" i="29" s="1"/>
  <c r="E57" i="31"/>
  <c r="E6" i="29" s="1"/>
  <c r="B40" i="37"/>
  <c r="B9" i="29" s="1"/>
  <c r="D36" i="37"/>
  <c r="C36" i="37" s="1"/>
  <c r="D34" i="37"/>
  <c r="C34" i="37" s="1"/>
  <c r="D32" i="37"/>
  <c r="C32" i="37" s="1"/>
  <c r="D30" i="37"/>
  <c r="C30" i="37" s="1"/>
  <c r="D28" i="37"/>
  <c r="C28" i="37" s="1"/>
  <c r="D26" i="37"/>
  <c r="C26" i="37" s="1"/>
  <c r="D24" i="37"/>
  <c r="C24" i="37" s="1"/>
  <c r="D22" i="37"/>
  <c r="D20" i="37"/>
  <c r="C20" i="37" s="1"/>
  <c r="D18" i="37"/>
  <c r="C18" i="37" s="1"/>
  <c r="D16" i="37"/>
  <c r="C16" i="37" s="1"/>
  <c r="D14" i="37"/>
  <c r="C14" i="37" s="1"/>
  <c r="D12" i="37"/>
  <c r="C12" i="37" s="1"/>
  <c r="D10" i="37"/>
  <c r="C10" i="37" s="1"/>
  <c r="D4" i="37"/>
  <c r="C4" i="37" s="1"/>
  <c r="D40" i="37" l="1"/>
  <c r="C22" i="37"/>
  <c r="C40" i="37" l="1"/>
  <c r="D9" i="29" s="1"/>
  <c r="B45" i="37"/>
  <c r="E9" i="29"/>
  <c r="E5" i="35" s="1"/>
  <c r="C4" i="33"/>
  <c r="D11" i="33"/>
  <c r="C11" i="33"/>
  <c r="F14" i="33"/>
  <c r="E14" i="33"/>
  <c r="F12" i="33"/>
  <c r="E12" i="33"/>
  <c r="C34" i="33" l="1"/>
  <c r="E8" i="38"/>
  <c r="F8" i="38" s="1"/>
  <c r="D5" i="35"/>
  <c r="F11" i="33"/>
  <c r="E11" i="33"/>
  <c r="E9" i="36" l="1"/>
  <c r="D9" i="36"/>
  <c r="C9" i="36"/>
  <c r="B9" i="36"/>
  <c r="F9" i="33" l="1"/>
  <c r="F33" i="33" s="1"/>
  <c r="F17" i="39" s="1"/>
  <c r="F25" i="33" l="1"/>
  <c r="F23" i="33" l="1"/>
  <c r="D4" i="33" l="1"/>
  <c r="B4" i="33"/>
  <c r="B34" i="33" s="1"/>
  <c r="E6" i="38" l="1"/>
  <c r="F6" i="38" s="1"/>
  <c r="D7" i="36"/>
  <c r="C7" i="36"/>
  <c r="B7" i="36"/>
  <c r="E7" i="36" l="1"/>
  <c r="F7" i="36"/>
  <c r="C4" i="29"/>
  <c r="C4" i="36" s="1"/>
  <c r="B4" i="29"/>
  <c r="E25" i="33"/>
  <c r="E23" i="33"/>
  <c r="F19" i="33"/>
  <c r="E19" i="33"/>
  <c r="F17" i="33"/>
  <c r="E17" i="33"/>
  <c r="D16" i="33"/>
  <c r="F7" i="33"/>
  <c r="E7" i="33"/>
  <c r="F5" i="33"/>
  <c r="F32" i="33" s="1"/>
  <c r="F16" i="39" s="1"/>
  <c r="E5" i="33"/>
  <c r="E32" i="33" s="1"/>
  <c r="E16" i="39" s="1"/>
  <c r="F4" i="33"/>
  <c r="E4" i="33"/>
  <c r="C5" i="29"/>
  <c r="C5" i="36" s="1"/>
  <c r="E16" i="33" l="1"/>
  <c r="B4" i="36"/>
  <c r="E5" i="29"/>
  <c r="E4" i="38" s="1"/>
  <c r="F4" i="38" s="1"/>
  <c r="B5" i="29"/>
  <c r="B5" i="36" s="1"/>
  <c r="B34" i="32"/>
  <c r="F16" i="33"/>
  <c r="F34" i="33" s="1"/>
  <c r="F4" i="29" s="1"/>
  <c r="D34" i="33"/>
  <c r="D4" i="29" s="1"/>
  <c r="D4" i="36" s="1"/>
  <c r="E8" i="35"/>
  <c r="D8" i="35" s="1"/>
  <c r="F8" i="35" s="1"/>
  <c r="E6" i="35"/>
  <c r="D6" i="35" s="1"/>
  <c r="F6" i="35" s="1"/>
  <c r="D5" i="29"/>
  <c r="F9" i="29"/>
  <c r="F5" i="35" s="1"/>
  <c r="E9" i="33"/>
  <c r="E33" i="33" s="1"/>
  <c r="E17" i="39" s="1"/>
  <c r="E34" i="33" l="1"/>
  <c r="D10" i="29"/>
  <c r="F9" i="36"/>
  <c r="D5" i="36"/>
  <c r="F4" i="36"/>
  <c r="E5" i="36"/>
  <c r="F5" i="36"/>
  <c r="E4" i="29"/>
  <c r="E3" i="38" s="1"/>
  <c r="F3" i="38" s="1"/>
  <c r="F7" i="35"/>
  <c r="D6" i="36"/>
  <c r="E4" i="36" l="1"/>
  <c r="E5" i="38"/>
  <c r="F5" i="38" s="1"/>
  <c r="F6" i="36" l="1"/>
  <c r="E6" i="36"/>
  <c r="B6" i="36"/>
  <c r="C6" i="36"/>
  <c r="C8" i="36"/>
  <c r="B8" i="36"/>
  <c r="B10" i="36" l="1"/>
  <c r="B10" i="29"/>
  <c r="E7" i="38"/>
  <c r="F7" i="38" s="1"/>
  <c r="C10" i="36"/>
  <c r="D8" i="36"/>
  <c r="D10" i="36" s="1"/>
  <c r="E8" i="36" l="1"/>
  <c r="E10" i="36" s="1"/>
  <c r="B9" i="38"/>
  <c r="F16" i="29"/>
  <c r="F8" i="36" l="1"/>
  <c r="F10" i="36" s="1"/>
  <c r="E9" i="38"/>
  <c r="F10" i="29"/>
  <c r="F23" i="29" s="1"/>
  <c r="E10" i="29"/>
  <c r="C10" i="29"/>
  <c r="E4" i="35" l="1"/>
  <c r="D4" i="35" s="1"/>
  <c r="C4" i="35"/>
  <c r="E23" i="29"/>
  <c r="F4" i="35" l="1"/>
  <c r="C9" i="35"/>
  <c r="E9" i="35"/>
  <c r="D9" i="35"/>
  <c r="E23" i="35" l="1"/>
  <c r="F9" i="35"/>
  <c r="F23" i="35" s="1"/>
</calcChain>
</file>

<file path=xl/sharedStrings.xml><?xml version="1.0" encoding="utf-8"?>
<sst xmlns="http://schemas.openxmlformats.org/spreadsheetml/2006/main" count="420" uniqueCount="278">
  <si>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</si>
  <si>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</si>
  <si>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</si>
  <si>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</si>
  <si>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</si>
  <si>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</si>
  <si>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</si>
  <si>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</si>
  <si>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</si>
  <si>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</si>
  <si>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</si>
  <si>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</si>
  <si>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</si>
  <si>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</si>
  <si>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</si>
  <si>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Samlede merudgifter/mindre indtægter</t>
  </si>
  <si>
    <t>Sundhedsområdet</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</si>
  <si>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</si>
  <si>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</si>
  <si>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</si>
  <si>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</si>
  <si>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</si>
  <si>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</si>
  <si>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</si>
  <si>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</si>
  <si>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</si>
  <si>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</si>
  <si>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</si>
  <si>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</si>
  <si>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Integration</t>
  </si>
  <si>
    <t>Intregrationsydelse - mindre udgift</t>
  </si>
  <si>
    <t>Danskundervisning, færre kursister</t>
  </si>
  <si>
    <t>Tolkeudgift, mentorer og aktivering</t>
  </si>
  <si>
    <t>Grundtilskud - mindre tilskud</t>
  </si>
  <si>
    <t>Tilpasning refusion til mindre udgifter</t>
  </si>
  <si>
    <t>Førtidspension</t>
  </si>
  <si>
    <t>Sygedagpenge</t>
  </si>
  <si>
    <t>Uddannelses- og kontanthjælp</t>
  </si>
  <si>
    <t>Refusion reduceres med 3 mio.</t>
  </si>
  <si>
    <t>Revalidering</t>
  </si>
  <si>
    <t>Fleksjob</t>
  </si>
  <si>
    <t>Ressourceforløb</t>
  </si>
  <si>
    <t>Jobafklaring</t>
  </si>
  <si>
    <t>Ledighedsydelse</t>
  </si>
  <si>
    <t>Beskæftigelsesordninger (refusion)</t>
  </si>
  <si>
    <t>Jobrotation</t>
  </si>
  <si>
    <t>Jobrotation er ikke så aktuel grundet lav ledighed, samtidig er der sket mindre regeljusteringer</t>
  </si>
  <si>
    <t>Øvrige (bl.a. EGU, forsikrede ledige)</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</si>
  <si>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</si>
  <si>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</si>
  <si>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</si>
  <si>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</si>
  <si>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</si>
  <si>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</si>
  <si>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</si>
  <si>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</si>
  <si>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</si>
  <si>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Kollektiv trafik</t>
  </si>
  <si>
    <t>Ejendomme</t>
  </si>
  <si>
    <t>Grønne områder</t>
  </si>
  <si>
    <t>Miljø og natur</t>
  </si>
  <si>
    <t>Vejvæsen</t>
  </si>
  <si>
    <t>Vinterforanstaltninger</t>
  </si>
  <si>
    <t>Ældreboliger</t>
  </si>
  <si>
    <t>Frivilligt socialt arbejde</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</si>
  <si>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</si>
  <si>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</si>
  <si>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</si>
  <si>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</si>
  <si>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</si>
  <si>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</si>
  <si>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Sundhedsudgifter (tandpleje og sundhedspleje)</t>
  </si>
  <si>
    <t>Folkeskolen (skoler, SFO, PPR og befordring)</t>
  </si>
  <si>
    <t>Forventet afvigelse                                (- = mindreforbrug)</t>
  </si>
  <si>
    <t>Forventet afvigelse                                           (- = mindreforbrug)</t>
  </si>
  <si>
    <t>Forventet afvigelse
(- = mindreforbrug)</t>
  </si>
  <si>
    <t>(Ekskl. overførsler)</t>
  </si>
  <si>
    <t>Forventet afvigelse 
(- = mindreforbrug)</t>
  </si>
  <si>
    <t>Biblioteker</t>
  </si>
  <si>
    <t>Idrætsfaciliteter for børn og unge</t>
  </si>
  <si>
    <t>Folkeoplysning og fritidsaktiviteter</t>
  </si>
  <si>
    <t>Kulturel virksomhed</t>
  </si>
  <si>
    <t>Ejendomme og øvrige fritidsfaciliteter</t>
  </si>
  <si>
    <t>Forventet afvigelse 
 (- = mindreforbrug)</t>
  </si>
  <si>
    <t>Korrigeret budget</t>
  </si>
  <si>
    <t>Forventet afvigelse   
(- = mindreforbrug)</t>
  </si>
  <si>
    <t>Efterreguleringer for 2017 og midtvejsregulering for 2018 vedrørende beskæftigelsestilskud</t>
  </si>
  <si>
    <t>Budgetforudsætninger</t>
  </si>
  <si>
    <t>Total:</t>
  </si>
  <si>
    <t xml:space="preserve">Fælles redningsbereskab med Esbjerg og Fanø kommuner. Beløbet betales primo 2018. </t>
  </si>
  <si>
    <t>På biblioteksområdet forventes det, at alle de overførte midler fra 2017 på 0,8 mio. kr. bruges i 2018. Der er lavet en plan for besparelser, som først har fuld virkning fra 2019.</t>
  </si>
  <si>
    <t>Der forventes overskud på 0,4 kr. vedr. pulje afsat til at imødegå eventuelt momstab ved ændring i selvejende institutioners momsregistrering.</t>
  </si>
  <si>
    <t>Merforbrug vedrører primært halområdet, hvor forskellige forhold over årene på enkelte anlæg har betydet forskel mellem de afsatte budgetter og tilskud jfr. harmoniseringsprincipper/indgåede kontrakter.</t>
  </si>
  <si>
    <t>Samtidig forventes det, at der bruges i størrelsesordenen 0,3 mio. kr. af beløb overført fra 2017.</t>
  </si>
  <si>
    <t>Der skønnes et mindreforbrug på 0,6 mio. kr. der vedrører midler, hvor det på nuværende tidspunkt er kendt, at udgiften eller dele heraf, først afholdes i 2019 og derfor overføres til kommende regnskabsår jf. gældende praksis indenfor rammen.</t>
  </si>
  <si>
    <t xml:space="preserve">Forsigtigt skøn på 0,1 mio. kr. i samlet mindreforbrug på øvrige poster. </t>
  </si>
  <si>
    <t>Området indeholder foruden driftstilskuddene til Museet en bred vifte at tilskud og tilbud, herunder tilskud til diverse kunst- og kulturelle formål, samt Musik &amp; Billedskolen.</t>
  </si>
  <si>
    <t>Overførsel til 2019    i alt</t>
  </si>
  <si>
    <t>Tilføres kommunekassen  i alt</t>
  </si>
  <si>
    <t>Der er opsparet 0,5 mio. kr. til kystsikring ved Blåvandshuk og forventes brugt i 2018</t>
  </si>
  <si>
    <t>De afsatte midler på 0,6 mio. kr. til undersøgelse af kloaknettet ved kommunale institutioner, blev ikke igangsat som planlagt i 2017 på grund af udsættelse af udbudsmateriale.</t>
  </si>
  <si>
    <t>Serviceudgifter</t>
  </si>
  <si>
    <t>Overførselsudgifter og forsikrede ledige</t>
  </si>
  <si>
    <t>Medfinansiering</t>
  </si>
  <si>
    <t>Refusion dyre enkeltsager</t>
  </si>
  <si>
    <t>Drift: (mio. kr.)</t>
  </si>
  <si>
    <t>Overførsel til 2019    i alt (- = negativ overførsel)</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</si>
  <si>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</si>
  <si>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</si>
  <si>
    <t>Drift fordelt på udvalg: (mio. kr.)</t>
  </si>
  <si>
    <t>Økonomi og Erhverv</t>
  </si>
  <si>
    <t>Plan og Teknik</t>
  </si>
  <si>
    <t>Børn og Læring</t>
  </si>
  <si>
    <t>Kultur og Fritid</t>
  </si>
  <si>
    <t>Social og Sundhed</t>
  </si>
  <si>
    <t>Arbejdsmarked og Integration</t>
  </si>
  <si>
    <t>Drift fordelt på udgifter               (mio. kr.)</t>
  </si>
  <si>
    <t>Startpakkemidler til flygtningebørn i dagtilbud - mindreudgift</t>
  </si>
  <si>
    <t>Ekstra udgift til lønninger, 0,4 mio. kr. i forbindelse med lederskifte i sygeplejen</t>
  </si>
  <si>
    <t>Til plejevederlag og sygeplejeartikler til pasning af døende  forventes et merforbrug på 0,5 mio. kr. Antallet af borgere variere hen over året, men forbruget forventes at være på niveau med 2017.</t>
  </si>
  <si>
    <t>Leje af lokaler på Campus til 10iCampus - ingen udgift i 2018 og fremover, mindreudgift 0,4 mio. kr.</t>
  </si>
  <si>
    <t>BPA-tilskud til ansættelse af hjælpere til personer med nedsat funktionsevne (SL §96) Der er sket en nedgang i antallet af borgere, der har brug for hjælp, men der er sket en stigning i den hjælp, de resterende har behov for, hvorfor der forventes en merudgift på 0,6 mio. kr.</t>
  </si>
  <si>
    <t>Merudgifter på 0,7 mio. kr. i fm. deltagelse i Ph.d.-forskningsprojekt i samarbejde med Esbjerg kommune og Syddansk Universitet, hvor omdrejningspunktet er kompetenceløft på demensområdet</t>
  </si>
  <si>
    <t>Ny borger i botilbud til midlertidig ophold §107, hvor der   forventes 0,8 mio. kr. i statsrefusion</t>
  </si>
  <si>
    <t>Der forventes en række mindre afvigelser i både positiv og negativ retning</t>
  </si>
  <si>
    <t>Sociale opgaver og beskæftigelse</t>
  </si>
  <si>
    <t>Tilbud til ældre</t>
  </si>
  <si>
    <t>Merforbruget i 2018 skyldes bl.a afregning af eftervederlag til fratrådte udvalgsformænd samt opstart af nyvalgte byrådsmedlemmer. Der forventes overført 0,7 mio kr. til Folketingsvalg i 2019</t>
  </si>
  <si>
    <t xml:space="preserve">Der forventes, at der forbruges 9,1 mio. kr. af overførslen på 11,8 mio. kr. fra 2017 til 2018 til diverse puljer. På IT-området, hvor der bl.a. har været afholdt udgifter på ca 1,9 mio kr. ifm udbud af økonomi og lønsystemer m.m.. Merudgiften ifm udbudet udlignes de kommende 4-5 år.  Ligeledes undersøges betalinger IT-betalinger til KMD ifm med Udbetaling Danmark for ialt 2,0 mio. kr. </t>
  </si>
  <si>
    <t>Mindreforbrug på 3,9 mio. kr., som kan henføres til en række konti, som havde et mindreforbrug i 2017 og som også forventes at have et mindreforbrug i 2018. Beløbet tilføres kassebeholdningen.</t>
  </si>
  <si>
    <t>Tjenestemandspensioner skønnes at blive 1,0 mio kr mindre og tilføres kassen</t>
  </si>
  <si>
    <t xml:space="preserve">Forsikringer,risikostyring m.m., forventes en ovf til 2019 på 3,7 mio.kr., samt at  kassen tilføres 1,5 mio kr. </t>
  </si>
  <si>
    <t>Beskæftigelsebonus</t>
  </si>
  <si>
    <t>Forsikrede ledige</t>
  </si>
  <si>
    <t>Seniorjob</t>
  </si>
  <si>
    <r>
      <t xml:space="preserve">Midtvejsregulering af tilskud og udligning mv. 
</t>
    </r>
    <r>
      <rPr>
        <i/>
        <sz val="10"/>
        <rFont val="Verdana"/>
        <family val="2"/>
      </rPr>
      <t xml:space="preserve">(jf. Økonomiaftalen for 2019). </t>
    </r>
  </si>
  <si>
    <t>Efterregulering for 2017 af den kommunale medfinansiering</t>
  </si>
  <si>
    <t>1. kvartal</t>
  </si>
  <si>
    <t>2. kvartal</t>
  </si>
  <si>
    <t>Forventet afvigelse ekskl. overførsler 
(- = mindreforbrug)</t>
  </si>
  <si>
    <t>Særlig tilrettelagt ungdomsuddannelse, færre udgifter til kørsel end oprindelig budgetteret, samt færre elever pr. 1.8.2018 end budgetteret.</t>
  </si>
  <si>
    <t>Det forventes, at der overføres yderligere 0,3 mio. kr. til 2019</t>
  </si>
  <si>
    <t xml:space="preserve">Af mindreforbruget i 2018 foreslåes 3 mio. kr. tilført kassebeholdningen. Overførslens til 2019 forventes anvendt til nedbringelse af venteliste samt igangsætning af flere gruppeindsatser i 2019. </t>
  </si>
  <si>
    <t>25 Byudvikling, bolig- og miljøforanstaltninger</t>
  </si>
  <si>
    <t>19 Ældreboliger</t>
  </si>
  <si>
    <t>62 Sundhedsområdet</t>
  </si>
  <si>
    <t>81 Aktivitetsbestemt medfinansiering af sundhedsvæsenet</t>
  </si>
  <si>
    <t>82 Genoptræning og vedligeholdelsestræning</t>
  </si>
  <si>
    <t>84 Vederlagsfri fysioterapi</t>
  </si>
  <si>
    <t>85 Kommunal tandpleje</t>
  </si>
  <si>
    <t>88 Sundhedsfremme og forebyggelse</t>
  </si>
  <si>
    <t>90 Andre sundhedsudgifter</t>
  </si>
  <si>
    <t>22 Den Centrale refusionsordning</t>
  </si>
  <si>
    <t>07 Statsrefusion vedr. særligt dyre enkeltsager</t>
  </si>
  <si>
    <t>28 Tilbud til børn og unge med særlige behov</t>
  </si>
  <si>
    <t>21 Aflastning Samstyrken - Jægumsvej 44 - Børn</t>
  </si>
  <si>
    <t>30 Ældreområdet</t>
  </si>
  <si>
    <t>26 Personlig og praktisk hjælp og madservice i hjemmeplejen</t>
  </si>
  <si>
    <t>På hjemmepleje udført af pårørende iflg. SL §94 forventes et merforbrug på 0,7 mio. kr.</t>
  </si>
  <si>
    <t>Forbrug af overførsler</t>
  </si>
  <si>
    <t>28 Hjemmesygepleje</t>
  </si>
  <si>
    <t>29 Forebyggende indsats samt aflastningstilbud</t>
  </si>
  <si>
    <t>36 Plejevederlag og sygeplejeartikl. ved pasning af døende</t>
  </si>
  <si>
    <t>38 Tilbud til voksne med særlige behov</t>
  </si>
  <si>
    <t xml:space="preserve">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t>
  </si>
  <si>
    <t>38 Personlig og praktisk hjælp og madsevice (hjemmehjælp)</t>
  </si>
  <si>
    <t>39 Personlig støtte og pasning af personer med handicap</t>
  </si>
  <si>
    <t>40 Rådgivning og rådgivningsinstitutioner</t>
  </si>
  <si>
    <t>41 Hjælpemidler, forbrugsgoder, boligindretning og befordring</t>
  </si>
  <si>
    <t>42 Forsorgshjem og Center Bøgely</t>
  </si>
  <si>
    <t>44 Alkoholdbehandling og behandlingshjem</t>
  </si>
  <si>
    <t>45 Behandling af stofmisbrugere</t>
  </si>
  <si>
    <t>50-52 Botilbud og botilbudslignende tilbud</t>
  </si>
  <si>
    <t>53 Kontaktperson og ledsagerordning</t>
  </si>
  <si>
    <t>54 Særlige pladser i psykiatrien</t>
  </si>
  <si>
    <t>58 Beskyttet beskæftigelse §103</t>
  </si>
  <si>
    <t>59 Aktivitets og samværstilbud §104</t>
  </si>
  <si>
    <t>57 Kontante ydelser</t>
  </si>
  <si>
    <t>72 Kontante ydelser, sociale formål</t>
  </si>
  <si>
    <t>72 Støtte til frivilligt socialt arbejde</t>
  </si>
  <si>
    <t>99 Frivilligt socialt arbejde</t>
  </si>
  <si>
    <t xml:space="preserve">Der forventes overførsler til 2019 på </t>
  </si>
  <si>
    <t>31. august</t>
  </si>
  <si>
    <t xml:space="preserve">Siden opfølgningen pr. 30.6 er der udbetalt 1. halvårs driftstilskud til Sportspark Blåvandshuk, hvilket giver et merforbrug på indeværende års budget på 0,6 mio. kr. </t>
  </si>
  <si>
    <t>Det er vurderet, at restbudget på udviklingspulje til haller ikke anvendes indeværende år, svarende til en mindre udgift på 0,5 mio. kr.</t>
  </si>
  <si>
    <t>Der forventes en merudgift på årets budget på 0,1 mio. kr. vedrørende beløb overført fra 2017, herunder aktivitetsområde i Varde Sommerland, pulje til udendørsanlæg samt ejendomsudgifter.</t>
  </si>
  <si>
    <t>Der er budgetteret med et merforbrug ekskl. overførsler på vejvæsenet, hvilket skyldes en ekstra opkrævning på vejvandsbidrag i 2017 på 0,74 mio. kr. samt et højere acontobidrag i 2018 i forhold til 2017. Samlet vil der derfor være et merforbrug ekskl. overførsler på 1,3 mio. kr. udenfor rammen, da vejvandsbidraget ligger udenfor rammen.</t>
  </si>
  <si>
    <t>I forhold til seneste budgetopfølgning er merforbruget ekskl. overførsler faldet med 0,3 mio. kr. hvilket skyldes en justering af det forventede forbrug på myndighedsopgaver.</t>
  </si>
  <si>
    <t>Mindreforbruget på 0,5 mio. kr. inkl. overførsler på øvrige skyldes, at der på skadedyrsbekæmpelse er et projekt hvor kloaknettet skal undersøges ved de kommunale ejendomme, men projektet er udsat til 2019.</t>
  </si>
  <si>
    <t>Det forventede forbrug på strandrensning er faldet med 0,2 mio. kr. på grund af gunstige vejrforhold.</t>
  </si>
  <si>
    <t>Renovering af broer på Kyst til Kyst stien på 0,1 mio. kr. kommer ikke i gang i 2018 og udsættes i første omgang til 2019.</t>
  </si>
  <si>
    <t>Det forventede forbrug på Kystsikring ved Blåvandshuk er faldet yderligere 0,2 mio. kr. og forventes overført til 2019.</t>
  </si>
  <si>
    <t>Der er blevet sat forventede forbrugstal på diverse vandløbsprojekter, som netto løber op i 1,0 mio. kr. – disse projekter er udgiftsneutrale.</t>
  </si>
  <si>
    <t>Mindreforbrug skyldes bl.a. at der afventes beslutning på et nyt toilet på Fyrvej 81 i Blåvand. Vedtages byggeriet, vil projektet først igangsættes i 2019. I forhold til seneste budgetopfølgning er mindreforbruget inkl. overførsler steget med 0,5 mio. kr. hvilket skyldes, at er har været bogført udgifter på renovering af Brorson skolen på puljen til vedligeholdelse af kommunale bygninger, men da der var afsat en anlægspulje til renovering af skolen under Børn og Læring, er udgifterne nu omplaceret hertil.</t>
  </si>
  <si>
    <t>Salg af Frisvadvej 1 C</t>
  </si>
  <si>
    <t>Reguleringer som følge lov- og cirkulæreprogrammet (DUT) mv.</t>
  </si>
  <si>
    <t>Sygedagpenge forventes at ramme budgetteret niveau</t>
  </si>
  <si>
    <t>Det budgetterede antal årsværk er 111 men det nuværende skøn er ca. 83 sager, hvilket betyder en mindre udgift på 5,5 mio. kr.</t>
  </si>
  <si>
    <t>Det budgetterede antal årsværk er 131 men det nuværende skøn er ca. 105 sager, hvilket betyder en mindre udgift på 0,5 mio. kr.</t>
  </si>
  <si>
    <t>Det budgetterede antal årsværk er 129 men det nuværende skøn er ca. 143 sager, hvilket betyder en merudgift på 2,0 mio. kr.</t>
  </si>
  <si>
    <t>Rammen forventes at ligge på budgetteret niveau</t>
  </si>
  <si>
    <t>Det budgetterede antal årsværk er 20 men det nuværende skøn er ca. 25 sager, hvilket betyder en merudgift på 0,4 mio. kr.</t>
  </si>
  <si>
    <t>Der er et mindreforbrug på 1,3 mio. kr. ekskl. overførsler. Inkl. overførsler forventes et negativt resultat, grundet merforbrug fra tidligere år. Der er en plan for afvikling af merforbruget. I forhold til seneste budgetopfølgning er merforbruget inkl. overførsler faldet med 0,1 mio. kr. hvilket skyldes et fald i det forventede forbrug på 0,2 mio. kr. på grønne områder og parker samt en stigning i det forventede forbrug på 0,1 mio. kr. på Minibyen på grund af svigtende besøgstal.</t>
  </si>
  <si>
    <r>
      <t xml:space="preserve">Tilskudsregulering skattestigninger
</t>
    </r>
    <r>
      <rPr>
        <i/>
        <sz val="11"/>
        <rFont val="Arial"/>
        <family val="2"/>
      </rPr>
      <t>(Kommunerne har samlet set hævet skatten i 2018, hvilket medfører en sanktion fra regeringen)</t>
    </r>
  </si>
  <si>
    <t>Budgetopfølgning pr. 30. september 2018 - DRIFT (beløb i mio. kr.)</t>
  </si>
  <si>
    <t>3. kvartal</t>
  </si>
  <si>
    <t>Budgetopfølgning pr. 30. sepember 2018 - DRIFT (beløb i mio. kr.)</t>
  </si>
  <si>
    <t>Det forventede forbrug til sandfang og gydebanker er faldet med 0,4 mio. kr. da de er disponeret til brug på Ansager Dambrug i 2019.</t>
  </si>
  <si>
    <t>Oprensning af sandfang og udlægning af gydebanker til 0,45 mio. kr. kunne ikke udføres i efteråret 2017 på grund af store nedbørsmængder, men er udsat til udførelse i 2018.</t>
  </si>
  <si>
    <t>På Kyst til Kyst kontoen er der flyttet 0,3 mio. kr. til Naturcenterets administration på konto 6.</t>
  </si>
  <si>
    <t>Der forventes et merforbrug på for 0,1 mio. kr. på blomstrende enge ved Endrup – dette projekt bliver dog senere udlignet af en indtægt og er derfor udgiftsneutral.</t>
  </si>
  <si>
    <t>Der er oprettet 2 nye vandløbsprojekter, hvor der samlet forventes et merforbrug på 0,2 mio. kr. – disse projekter bliver dog senere udlignet af en indtægt og er derfor udgiftsneutrale.</t>
  </si>
  <si>
    <t xml:space="preserve">Forventet mindreudgift på lejetab på 0,9 mio. kr., da der er nedlagt lejligheder med tomgang. Kirkegade 2, Oksbøl og Søndergade 44, Varde. </t>
  </si>
  <si>
    <t>Øget overførsel</t>
  </si>
  <si>
    <r>
      <t xml:space="preserve">Note: </t>
    </r>
    <r>
      <rPr>
        <i/>
        <sz val="11"/>
        <rFont val="Arial"/>
        <family val="2"/>
      </rPr>
      <t>Det forventes at der af overførslerne skal tilbagesendes 0,3 mio. kr. til ministeriet vedrørende projektet "En værdig død"</t>
    </r>
    <r>
      <rPr>
        <b/>
        <i/>
        <sz val="11"/>
        <rFont val="Arial"/>
        <family val="2"/>
      </rPr>
      <t xml:space="preserve">. </t>
    </r>
    <r>
      <rPr>
        <i/>
        <sz val="11"/>
        <rFont val="Arial"/>
        <family val="2"/>
      </rPr>
      <t>Dette berører ikke indeværende års budget.</t>
    </r>
  </si>
  <si>
    <t>Ved fremskrivning af det nuværnde niveau på hjemmepleje forventes en mindreudgift på hjemmepleje på 1,6 mio. kr.</t>
  </si>
  <si>
    <t>Der forventes en mindreudgift til uddannelse af Sosu-elever på 4,2 mio. kr. Årsagen hertil er dels en omlægning af uddannelsen og at der både i 2017 og 2018 ikke har været tilstrækkelig med ansøgere til stillingerne som social og sundhedshjælper elever. Da uddannelsen varer 1 år og 2 måneder, har det også indflydelse på forbruget i 2018.</t>
  </si>
  <si>
    <t>På mellemregning med andre kommuner for ophold på andre kommuners plejecentre forventes netto et merforbrug på 2,4 mio. kr. Det er især på indtægten fra andre kommuner, der er en mindreindtægt, idet der er sket et fald på 4 borgere.</t>
  </si>
  <si>
    <r>
      <rPr>
        <b/>
        <i/>
        <sz val="11"/>
        <rFont val="Arial"/>
        <family val="2"/>
      </rPr>
      <t>Note:</t>
    </r>
    <r>
      <rPr>
        <i/>
        <sz val="11"/>
        <rFont val="Arial"/>
        <family val="2"/>
      </rPr>
      <t xml:space="preserve"> Budgetoverførsel vedr. værdigmedsmia. Regnskabet for forbrug af værdighedsmidlerne er nu godkendt i Sundhed- og Ældreministeriet, hvorfor overførslen på 2,2 mio. ikke bliver aktuelt. Beløbet tilbageføres kassebeholdningen. Dette berører ikke indeværende års budget.</t>
    </r>
  </si>
  <si>
    <t>På aflastning i Samstyrken, Jægumsvej 44 og Vænget 51, Årre er der en merindtægt på takster 0,5 mio. kr. som følge af at der i en periode har været overbelægning.</t>
  </si>
  <si>
    <t>31 Hjælpemidler til ældre</t>
  </si>
  <si>
    <t>Refusion fra Regionen vedr. borgere med respirationshjælp. Kontoen har været overbudgetteret og der har været en nedgang i antallet af borgere, hvorfor der må forventes mindre i refusion.</t>
  </si>
  <si>
    <t>De første 9 måneder viser en lille stigning i antallet af borgere på forsorgshjem. Det drejer sig både om borgere på Bøgely i Varde og på andre kommuners forsorgshjem.  Der er 50% statsrefusion på udgiften.</t>
  </si>
  <si>
    <t>På misbrugsområdet er der en stigning i udgiften på behandling af borgere i substitutionsklinikken på 1 mio. kr., som skyldes at afregningstaksten er steget. Taksten er steget som følge af nye krav fra Styrelsen for patientsikkerhed.</t>
  </si>
  <si>
    <t xml:space="preserve">På botilbud er der netto sket en tilgang af borgere, som har medført en merudgift. Samtidig har der på bl.a. Vidagerhus, Janderup og på Rehabiliteringen, Lunden været ledige pladser, hvilket medfører en manglende takstindtægt. Der henvises i øvrigt til sagen Økonomisk genopretningsplan - specialområdet.  </t>
  </si>
  <si>
    <t>Der forventes merudgifter til beskæftigelsen på 1 mio. kr. Beskæftigelsen har i en periode kørt med overbelægning, og da en del af disse borgere kommer fra Varde kommune, forventes en merudgift. (myndighed)</t>
  </si>
  <si>
    <t>Der forventes en merudgift til aktivitets- og samværstilbud på 0,9 mio. kr. Der er overbelægning i Samstyrkens tilbud både i Ølgod og Varde, hvilket medfører en ekstra udgifter.</t>
  </si>
  <si>
    <t>For tilskud til merudgifter for voksne med nedsat funktionsevne forventes et mindreforbrug på 0,5 mio. kr. Mindreforbruget skyldes, at en ankeafgørelse har medført, at ikke helt så mange er berettiget til refusion. Der er 50% statsrefusion på udgiften.</t>
  </si>
  <si>
    <t>Der forventes forbrug af overførsler på</t>
  </si>
  <si>
    <t>Der er pr. 30. september afregnet for 8 måneder og forbruget ligger højt. På nuværende tidspunkt forventes et merforbrug på 6 mio. kr. Det forventes, at 2. halvår omtrent kan afholdes indenfor budgettet, idet der i juli, første del af august samt december måned  forventes en noget lavere aktivitet pga. ferie. Der bliver løbende fulgt op på afregningerne.</t>
  </si>
  <si>
    <t>Der forventes et merforbrug på vederlagsfri fysioterapi på 0,4 mio. kr. Udgiften har været stigende siden opgaven overgik fra Regionen i 2008. Kommunen har meget lidt indflydelse på udgiften, da det er de parktiserende læger der henviser og fysioterapeutklinikkerne, der vurderer omfanget. Der er mindre overførsler på 0,1 mio. kr.</t>
  </si>
  <si>
    <t xml:space="preserve">Øgede udgifter til specialtandpleje. Antallet af borgere der modtager specialtandpleje er stigende. Der er indgået kontrakt med Regionen, der foretager de mest omfattende behandlinger, hvor det bl.a. kan være nødvendigt med narkose. Den kommunale Tandplejen forestår eftersyn mm., hvor det er muligt. </t>
  </si>
  <si>
    <t xml:space="preserve">Forbrug af overførsler udgør 0,7 mio. kr. </t>
  </si>
  <si>
    <r>
      <rPr>
        <b/>
        <i/>
        <sz val="11"/>
        <rFont val="Arial"/>
        <family val="2"/>
      </rPr>
      <t xml:space="preserve">Note: </t>
    </r>
    <r>
      <rPr>
        <i/>
        <sz val="11"/>
        <rFont val="Arial"/>
        <family val="2"/>
      </rPr>
      <t>Der kan afgives 0,9 mio. kr. fra sundhedsprojekter, som skal finansiere merforbruget på det specialiserede område. Det drejer sig om overførsler fra tidligere år vedr. det nære sundhedsvæsen, sundhedspolitikken og kræftmidler. Af de 0,9 mio. kr. afsættes 0,3 mio. kr. til forundersøgelser i forbindelse med etablering af et sundhedshus. Dette berører ikke indeværende års budget.</t>
    </r>
  </si>
  <si>
    <t>Forventet merindtægt på kostorganisationen udgør 0,4 mio. kr.</t>
  </si>
  <si>
    <t>27 Plejecentre, fællesudgifter ældreområdet mm.</t>
  </si>
  <si>
    <t>Øget overførsler</t>
  </si>
  <si>
    <t>Merforbrug af overførsler bl.a. 0,4 mio. kr. på Aktiviteter for yngre demente og 0,2 mio. kr. på Samstyrken, Jægumsvej 44.</t>
  </si>
  <si>
    <t>Der forventes et mindreforbrug på 0,3 mio. kr. inkl. overførsler, som overføres til næste år.</t>
  </si>
  <si>
    <t>Kontant tilskud til personlig og praktisk hjælp mv. som modtageren selv antager (SL §95) Der er 5 borgere i ordningen. Der forventes et merforbrug på 0,4 mio. kr.</t>
  </si>
  <si>
    <t>Ved budgetlægningen for 2018 blev der tilført 1,2 mio. kr. til øgede udgifter til kropsbårne hjælpemidler. Der er sket en stigning i udgiften til GPS-hjælpemidler, men hele beløbet forventes ikke brugt, så der forventes et mindreforbrug på 0,7 mio. kr.</t>
  </si>
  <si>
    <t>På hjælpemidler forventes et mindreforrbug på 2,1 mio. kr., der primært kan henføres til mindreforbrug på handicapbiler og boligindretning.</t>
  </si>
  <si>
    <t>For særlige pladser i psykiatrien, er der på nuværende tidspunkt en forventning om en overskridelse på 0,4 mio. kr. Der er pr. 1. marts etableret 15 pladser i Vejle, men de 16 pladser i Esbjerg er endnu ikke etableret. Pladserne finansieres ved objektiv finansiering, så det er kommunerne der finansierer de tomme pladser. Varde kommune har i en kort periode benyttet 1 af pladserne, men borgeren er nu udskrevet..</t>
  </si>
  <si>
    <t>Øget overførsel (institution)</t>
  </si>
  <si>
    <t xml:space="preserve">Af afvigelsen på 13,8 mio. kr. er de 5,1 mio. kr. forbrug af overførsler. Resten af afvigelsen på 8,7 mio. kr., er merudgifter der ligger udenfor rammen og derfor finansieres </t>
  </si>
  <si>
    <t>af kassebeholdningen. Af de 8,7 mio. kr. udgør den kommunale medfinansiering af sundhedsvæsenet 6,0 mio. kr.</t>
  </si>
  <si>
    <t>Demografi skoleområdet -Samlet mindreudgift 0,2 mio. kr. Færre elever end forventet i skoleåret 17/18, modsvares af flere elever i andre kommuners folkeskoler, samt lidt flere i elever i friskoler end oprindelig budgetteret. Desuden merudgift på 0,1 mio. kr. vedr. syge- og hjemmeundervisning.</t>
  </si>
  <si>
    <t>Demografi SFO fra sidste skoleår på 0,4 mio. kr. på grund af færre børn. I indeværende skoleår mindre fald i antal børn, modsvares af færre indtægter vedr elever fra andre kommuner.</t>
  </si>
  <si>
    <t>Friplads- og søskendetilskud i SFO - mindreudgift. Forudsætter at efterreguleringer vedr. 2016 gennemføres i 2018 og at efterreguleringer vedr. 2017 først sker i 2019.</t>
  </si>
  <si>
    <t>Det forventes, at der bruges 3,5 mio. kr. af overførte midler bl.a. på skoleområdet til udviklingstiltag, flere elever i specialklasser. Desuden forventes enkelte skoler at nedbringe underskud fra tidligere år.</t>
  </si>
  <si>
    <t>Samlet set forventes et merforbrug på skoleområdet på 0,6 mio. kr. Der forbruges 3,5 mio. kr. af overførslerne, og der er et mindreforbrug  på 2,9 mio. kr. som tilføres kassebeholdningen</t>
  </si>
  <si>
    <t>De 0,9 mio. kr. fra særlig tilrettelagt ungdomsuddannelse forventes tilført kassebeholdningen.</t>
  </si>
  <si>
    <t>Der er et mindreforbrug på 0,4 mio. kr. på fællesområdet for klubberne. Beløbet skyldes færre indmeldte i 2018 end budgetteret. Beløbet tilføres kassebeholdningen.</t>
  </si>
  <si>
    <t>Det forventes, at der bruges 0,1 mio. kr. af overførsler fra tidligere år.</t>
  </si>
  <si>
    <t xml:space="preserve">Der forventes, at der bruges 0,3 mio. kr. af budgetoverførslerne fra tidligere år vedr. sundhedsplejen. Der overføres 0,7 mio. kr. til 2019. Tandplejen forventer af afvikle underskud på 0,3 mio. kr. fra tidl. År. </t>
  </si>
  <si>
    <t>Det forventes, at der overføres yderligere 0,4 mio. kr. vedr. dagplejen til udskudte investeringer. Desuden manglende indtægt vedr. efterreguleringer af fripladstilskud.</t>
  </si>
  <si>
    <t xml:space="preserve">Der forventes et mindreforbrug på 0,4 mio. kr. vedr. fripladstilskud vedr. dagplejen. </t>
  </si>
  <si>
    <t>Der forventes et merforbrug på 1,3 mio. kr. idet der er flere børn i private institutioner og i kommunale vuggestuer end budgetteret</t>
  </si>
  <si>
    <t>Inklusions- og handicappuljen - merforbrug på grund af flere børn med særlige behov.</t>
  </si>
  <si>
    <t xml:space="preserve">Det forventes, at der bruges 1,4 mio. kr. af overførslerne fra tidligere år </t>
  </si>
  <si>
    <t>Merforbruget på dagtilbudsområdet på 1,7 mio. kr. forventes finansieret af mindreforbruget på øvrige områder indenfor udvalget</t>
  </si>
  <si>
    <t>Det forventes, at der overføres yderligere 0,8 mio. kr. i forhold til 2017.</t>
  </si>
  <si>
    <t>Der forventes et mindreforbrug på 2,4 mio. kr. i forhold til korrigeret budget uden overførsler fra tidligere år.</t>
  </si>
  <si>
    <t>Det forventes, at der kan tilføres kassebeholdningen i alt 5,9  mio. kr.</t>
  </si>
  <si>
    <t>Det budgetterede antal årsværk er 170 men det nuværende skøn er ca. 250 sager, hvilket betyder en merudgift på 7 mio. kr.</t>
  </si>
  <si>
    <t>Det budgetterede antal fleksjob er 810 men det nuværende er 827, og sammen med en øget omkostninger pr. fleksjob forventes der en merudgift på 7,5 mio. kr.</t>
  </si>
  <si>
    <t>Barselspulje- oprindelig budg. 2018 på 14,8 mio.kr. er under pres, negativ budgetoverførsel fra 2017 på 4,9 mio.kr. Forventet merforbrrug på 12,5 mio kr.</t>
  </si>
  <si>
    <t>Langtidssygdomspulje- oprindelig budg. 2018 på 11,8 mio.kr, positiv budgetoverførsel fra 2017 på 4,9 mio.kr. Mindreforbruget skønnes til 6 mio kr.</t>
  </si>
  <si>
    <r>
      <t xml:space="preserve">Renter, garantiprovision og afdrag på lån </t>
    </r>
    <r>
      <rPr>
        <i/>
        <sz val="11"/>
        <rFont val="Arial"/>
        <family val="2"/>
      </rPr>
      <t>(mindreudgiften forventes neutraliseret af et evt. kurstab)</t>
    </r>
  </si>
  <si>
    <r>
      <t xml:space="preserve">Midtvejsregulering af tilskud og udligning mv., jf. økonomiaftalen 2019
</t>
    </r>
    <r>
      <rPr>
        <i/>
        <sz val="10"/>
        <rFont val="Verdana"/>
        <family val="2"/>
      </rPr>
      <t>(Samlet set 25,2 mio. kr., heraf lavere overførselsskøn (19 mio. kr.) og lavere pris- og lønskøn (6 mio. kr., som områdernes budgetter er tilpasset med)</t>
    </r>
  </si>
  <si>
    <t>ok</t>
  </si>
  <si>
    <r>
      <t xml:space="preserve">Reguleringer som følge lov- og cirkulæreprogrammet (DUT) mv. </t>
    </r>
    <r>
      <rPr>
        <i/>
        <sz val="11"/>
        <rFont val="Arial"/>
        <family val="2"/>
      </rPr>
      <t>(Varde Kommune fik 4,6 mio. kr., hvoraf 2,3 blev tilført områderne, mens 2,3 mio. kr. blev tilført kassen</t>
    </r>
    <r>
      <rPr>
        <sz val="11"/>
        <rFont val="Arial"/>
        <family val="2"/>
      </rPr>
      <t>)</t>
    </r>
  </si>
  <si>
    <t>Kontante ydelser BL</t>
  </si>
  <si>
    <t>Kontante ydelser SS</t>
  </si>
  <si>
    <t>Mio. kr.</t>
  </si>
  <si>
    <t>Byudvikling, bolig og miljøforanstaltninger</t>
  </si>
  <si>
    <t>Fællesudgifter og administration</t>
  </si>
  <si>
    <t>I alt (ekskl. overførsler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</si>
</sst>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41"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sz val="10"/>
      <name val="Verdana"/>
      <family val="2"/>
    </font>
    <font>
      <b/>
      <sz val="10"/>
      <name val="Arial"/>
      <family val="2"/>
    </font>
    <font>
      <b/>
      <sz val="9"/>
      <color theme="0"/>
      <name val="Verdana"/>
      <family val="2"/>
    </font>
    <font>
      <b/>
      <sz val="11"/>
      <color theme="0"/>
      <name val="Arial"/>
      <family val="2"/>
    </font>
    <font>
      <b/>
      <sz val="12"/>
      <color theme="0"/>
      <name val="Arial"/>
      <family val="2"/>
    </font>
    <font>
      <i/>
      <sz val="8"/>
      <name val="Verdana"/>
      <family val="2"/>
    </font>
    <font>
      <b/>
      <sz val="10"/>
      <color theme="0"/>
      <name val="Verdana"/>
      <family val="2"/>
    </font>
    <font>
      <b/>
      <sz val="10"/>
      <name val="Verdana"/>
      <family val="2"/>
    </font>
    <font>
      <b/>
      <sz val="11"/>
      <color theme="0"/>
      <name val="Verdana"/>
      <family val="2"/>
    </font>
    <font>
      <i/>
      <sz val="10"/>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9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style="thick">
        <color indexed="64"/>
      </top>
      <bottom style="thin">
        <color indexed="64"/>
      </bottom>
      <diagonal/>
    </border>
    <border>
      <left/>
      <right style="thin">
        <color theme="1"/>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int="0.59999389629810485"/>
      </top>
      <bottom style="thin">
        <color theme="4" tint="0.5999938962981048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theme="4" tint="0.5999938962981048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medium">
        <color indexed="64"/>
      </bottom>
      <diagonal/>
    </border>
  </borders>
  <cellStyleXfs count="1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8" fillId="20" borderId="11" applyNumberFormat="0" applyFont="0" applyAlignment="0" applyProtection="0"/>
    <xf numFmtId="0" fontId="11" fillId="21" borderId="12" applyNumberFormat="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2" fillId="0" borderId="0" applyNumberFormat="0" applyFill="0" applyBorder="0" applyAlignment="0" applyProtection="0"/>
    <xf numFmtId="0" fontId="13" fillId="28" borderId="0" applyNumberFormat="0" applyBorder="0" applyAlignment="0" applyProtection="0"/>
    <xf numFmtId="0" fontId="14" fillId="29" borderId="12" applyNumberFormat="0" applyAlignment="0" applyProtection="0"/>
    <xf numFmtId="164"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5" fillId="30" borderId="13" applyNumberFormat="0" applyAlignment="0" applyProtection="0"/>
    <xf numFmtId="0" fontId="16" fillId="31" borderId="0" applyNumberFormat="0" applyBorder="0" applyAlignment="0" applyProtection="0"/>
    <xf numFmtId="0" fontId="3" fillId="0" borderId="0"/>
    <xf numFmtId="0" fontId="8" fillId="0" borderId="0"/>
    <xf numFmtId="0" fontId="7" fillId="0" borderId="0"/>
    <xf numFmtId="0" fontId="17" fillId="21" borderId="14" applyNumberFormat="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32"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20" borderId="11"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0" borderId="11"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xf numFmtId="164" fontId="3"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0" borderId="11" applyNumberFormat="0" applyFon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cellStyleXfs>
  <cellXfs count="479">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3" fillId="0" borderId="0" xfId="0" applyFont="1"/>
    <xf numFmtId="0" fontId="5" fillId="0" borderId="0" xfId="0" applyFont="1"/>
    <xf numFmtId="3" fontId="6" fillId="0" borderId="22" xfId="0" applyNumberFormat="1" applyFont="1" applyBorder="1" applyAlignment="1">
      <alignment horizontal="center" vertical="center"/>
    </xf>
    <xf numFmtId="3" fontId="6" fillId="0" borderId="5" xfId="0" applyNumberFormat="1" applyFont="1" applyBorder="1" applyAlignment="1">
      <alignment horizontal="center" vertical="center"/>
    </xf>
    <xf numFmtId="3" fontId="0" fillId="0" borderId="0" xfId="0" applyNumberFormat="1"/>
    <xf numFmtId="3" fontId="6" fillId="0" borderId="8" xfId="0" applyNumberFormat="1" applyFont="1" applyBorder="1" applyAlignment="1">
      <alignment horizontal="center" vertical="center"/>
    </xf>
    <xf numFmtId="4" fontId="6" fillId="0" borderId="2" xfId="0" applyNumberFormat="1" applyFont="1" applyBorder="1" applyAlignment="1">
      <alignment horizontal="right" vertical="center" wrapText="1"/>
    </xf>
    <xf numFmtId="4" fontId="6" fillId="0" borderId="22"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0" fontId="3" fillId="0" borderId="0" xfId="47"/>
    <xf numFmtId="165" fontId="28" fillId="34" borderId="29" xfId="47" quotePrefix="1" applyNumberFormat="1" applyFont="1" applyFill="1" applyBorder="1" applyAlignment="1">
      <alignment horizontal="center" vertical="center" wrapText="1"/>
    </xf>
    <xf numFmtId="0" fontId="29" fillId="35" borderId="7" xfId="47" applyFont="1" applyFill="1" applyBorder="1" applyAlignment="1">
      <alignment wrapText="1"/>
    </xf>
    <xf numFmtId="165" fontId="29" fillId="35" borderId="5" xfId="47" applyNumberFormat="1" applyFont="1" applyFill="1" applyBorder="1" applyAlignment="1">
      <alignment horizontal="right"/>
    </xf>
    <xf numFmtId="0" fontId="6" fillId="33" borderId="8" xfId="47" applyFont="1" applyFill="1" applyBorder="1" applyAlignment="1">
      <alignment wrapText="1"/>
    </xf>
    <xf numFmtId="165" fontId="6" fillId="33" borderId="2" xfId="47" applyNumberFormat="1" applyFont="1" applyFill="1" applyBorder="1" applyAlignment="1">
      <alignment horizontal="right" wrapText="1"/>
    </xf>
    <xf numFmtId="165" fontId="6" fillId="33" borderId="8" xfId="47" applyNumberFormat="1" applyFont="1" applyFill="1" applyBorder="1" applyAlignment="1">
      <alignment horizontal="right" wrapText="1"/>
    </xf>
    <xf numFmtId="0" fontId="6" fillId="33" borderId="4" xfId="47" applyFont="1" applyFill="1" applyBorder="1" applyAlignment="1">
      <alignment wrapText="1"/>
    </xf>
    <xf numFmtId="0" fontId="30" fillId="0" borderId="8" xfId="47" applyFont="1" applyBorder="1" applyAlignment="1">
      <alignment vertical="center" wrapText="1"/>
    </xf>
    <xf numFmtId="165" fontId="30" fillId="0" borderId="2" xfId="47" applyNumberFormat="1" applyFont="1" applyBorder="1" applyAlignment="1">
      <alignment horizontal="right" vertical="center"/>
    </xf>
    <xf numFmtId="165" fontId="30" fillId="0" borderId="8" xfId="47" applyNumberFormat="1" applyFont="1" applyBorder="1" applyAlignment="1">
      <alignment horizontal="right" vertical="center"/>
    </xf>
    <xf numFmtId="0" fontId="3" fillId="0" borderId="0" xfId="47" applyFont="1"/>
    <xf numFmtId="165" fontId="6" fillId="33" borderId="2" xfId="47" applyNumberFormat="1" applyFont="1" applyFill="1" applyBorder="1" applyAlignment="1">
      <alignment horizontal="right" vertical="center"/>
    </xf>
    <xf numFmtId="165" fontId="6" fillId="33" borderId="8" xfId="47" applyNumberFormat="1" applyFont="1" applyFill="1" applyBorder="1" applyAlignment="1">
      <alignment horizontal="right" vertical="center"/>
    </xf>
    <xf numFmtId="0" fontId="30" fillId="0" borderId="8" xfId="47" applyFont="1" applyBorder="1" applyAlignment="1">
      <alignment horizontal="left" vertical="center" wrapText="1"/>
    </xf>
    <xf numFmtId="0" fontId="29" fillId="35" borderId="8" xfId="47" applyFont="1" applyFill="1" applyBorder="1" applyAlignment="1">
      <alignment wrapText="1"/>
    </xf>
    <xf numFmtId="165" fontId="29" fillId="35" borderId="2" xfId="47" applyNumberFormat="1" applyFont="1" applyFill="1" applyBorder="1" applyAlignment="1">
      <alignment horizontal="right"/>
    </xf>
    <xf numFmtId="165" fontId="29" fillId="35" borderId="8" xfId="47" applyNumberFormat="1" applyFont="1" applyFill="1" applyBorder="1" applyAlignment="1">
      <alignment horizontal="right"/>
    </xf>
    <xf numFmtId="0" fontId="30" fillId="0" borderId="20" xfId="47" applyFont="1" applyBorder="1" applyAlignment="1">
      <alignment vertical="center" wrapText="1"/>
    </xf>
    <xf numFmtId="165" fontId="30" fillId="0" borderId="22" xfId="47" applyNumberFormat="1" applyFont="1" applyBorder="1" applyAlignment="1">
      <alignment horizontal="right" vertical="center"/>
    </xf>
    <xf numFmtId="165" fontId="30" fillId="0" borderId="20" xfId="47" applyNumberFormat="1" applyFont="1" applyBorder="1" applyAlignment="1">
      <alignment horizontal="right" vertical="center"/>
    </xf>
    <xf numFmtId="0" fontId="30" fillId="0" borderId="8" xfId="47" applyFont="1" applyFill="1" applyBorder="1" applyAlignment="1">
      <alignment horizontal="center" wrapText="1"/>
    </xf>
    <xf numFmtId="0" fontId="30" fillId="0" borderId="8" xfId="47" applyFont="1" applyFill="1" applyBorder="1" applyAlignment="1">
      <alignment horizontal="left" wrapText="1"/>
    </xf>
    <xf numFmtId="0" fontId="26" fillId="0" borderId="20" xfId="47" applyFont="1" applyFill="1" applyBorder="1" applyAlignment="1">
      <alignment horizontal="left" wrapText="1"/>
    </xf>
    <xf numFmtId="0" fontId="5" fillId="0" borderId="0" xfId="47" applyFont="1"/>
    <xf numFmtId="165" fontId="6" fillId="0" borderId="5" xfId="47" applyNumberFormat="1" applyFont="1" applyBorder="1" applyAlignment="1">
      <alignment horizontal="center" vertical="center"/>
    </xf>
    <xf numFmtId="165" fontId="6" fillId="0" borderId="7" xfId="47" applyNumberFormat="1" applyFont="1" applyBorder="1" applyAlignment="1">
      <alignment horizontal="center" vertical="center"/>
    </xf>
    <xf numFmtId="0" fontId="3" fillId="0" borderId="0" xfId="47" applyAlignment="1">
      <alignment horizontal="center"/>
    </xf>
    <xf numFmtId="165" fontId="3" fillId="0" borderId="0" xfId="47" applyNumberFormat="1"/>
    <xf numFmtId="165" fontId="3" fillId="0" borderId="0" xfId="47" applyNumberFormat="1" applyAlignment="1">
      <alignment horizontal="center"/>
    </xf>
    <xf numFmtId="3" fontId="3" fillId="0" borderId="0" xfId="47" applyNumberFormat="1"/>
    <xf numFmtId="165" fontId="6" fillId="0" borderId="30" xfId="0" applyNumberFormat="1" applyFont="1" applyBorder="1" applyAlignment="1">
      <alignment horizontal="right" vertical="center" wrapText="1"/>
    </xf>
    <xf numFmtId="165" fontId="4" fillId="0" borderId="34" xfId="0" applyNumberFormat="1" applyFont="1" applyBorder="1" applyAlignment="1">
      <alignment vertical="center"/>
    </xf>
    <xf numFmtId="165" fontId="29" fillId="35" borderId="7" xfId="47" applyNumberFormat="1" applyFont="1" applyFill="1" applyBorder="1" applyAlignment="1">
      <alignment horizontal="right"/>
    </xf>
    <xf numFmtId="165" fontId="3" fillId="0" borderId="0" xfId="47" applyNumberFormat="1" applyFont="1"/>
    <xf numFmtId="165" fontId="6" fillId="0" borderId="2" xfId="47" applyNumberFormat="1" applyFont="1" applyFill="1" applyBorder="1" applyAlignment="1">
      <alignment horizontal="right" vertical="center"/>
    </xf>
    <xf numFmtId="165" fontId="6" fillId="0" borderId="8" xfId="47" applyNumberFormat="1" applyFont="1" applyFill="1" applyBorder="1" applyAlignment="1">
      <alignment horizontal="right" vertical="center"/>
    </xf>
    <xf numFmtId="0" fontId="3" fillId="0" borderId="0" xfId="47" applyFill="1"/>
    <xf numFmtId="165" fontId="6" fillId="0" borderId="9" xfId="47" applyNumberFormat="1" applyFont="1" applyBorder="1" applyAlignment="1">
      <alignment horizontal="center" vertical="center"/>
    </xf>
    <xf numFmtId="0" fontId="29" fillId="35" borderId="5" xfId="47" applyFont="1" applyFill="1" applyBorder="1" applyAlignment="1">
      <alignment wrapText="1"/>
    </xf>
    <xf numFmtId="165" fontId="29" fillId="35" borderId="5" xfId="47" applyNumberFormat="1" applyFont="1" applyFill="1" applyBorder="1" applyAlignment="1">
      <alignment wrapText="1"/>
    </xf>
    <xf numFmtId="166" fontId="29" fillId="35" borderId="5" xfId="47" applyNumberFormat="1" applyFont="1" applyFill="1" applyBorder="1" applyAlignment="1">
      <alignment wrapText="1"/>
    </xf>
    <xf numFmtId="166" fontId="29" fillId="35" borderId="7" xfId="47" applyNumberFormat="1" applyFont="1" applyFill="1" applyBorder="1" applyAlignment="1">
      <alignment wrapText="1"/>
    </xf>
    <xf numFmtId="166" fontId="29" fillId="35" borderId="33" xfId="47" applyNumberFormat="1" applyFont="1" applyFill="1" applyBorder="1" applyAlignment="1">
      <alignment wrapText="1"/>
    </xf>
    <xf numFmtId="165" fontId="29" fillId="35" borderId="6" xfId="47" applyNumberFormat="1" applyFont="1" applyFill="1" applyBorder="1" applyAlignment="1">
      <alignment wrapText="1"/>
    </xf>
    <xf numFmtId="4" fontId="6" fillId="0" borderId="22" xfId="47" applyNumberFormat="1" applyFont="1" applyBorder="1" applyAlignment="1">
      <alignment horizontal="right" vertical="center" wrapText="1"/>
    </xf>
    <xf numFmtId="166" fontId="6" fillId="0" borderId="20" xfId="47" applyNumberFormat="1" applyFont="1" applyBorder="1" applyAlignment="1">
      <alignment horizontal="right" vertical="center" wrapText="1"/>
    </xf>
    <xf numFmtId="166" fontId="6" fillId="0" borderId="31" xfId="47" applyNumberFormat="1" applyFont="1" applyBorder="1" applyAlignment="1">
      <alignment horizontal="right" vertical="center" wrapText="1"/>
    </xf>
    <xf numFmtId="4" fontId="6" fillId="0" borderId="21" xfId="47" applyNumberFormat="1" applyFont="1" applyBorder="1" applyAlignment="1">
      <alignment horizontal="right" vertical="center" wrapText="1"/>
    </xf>
    <xf numFmtId="0" fontId="29" fillId="35" borderId="2" xfId="47" applyFont="1" applyFill="1" applyBorder="1" applyAlignment="1">
      <alignment wrapText="1"/>
    </xf>
    <xf numFmtId="166" fontId="29" fillId="35" borderId="8" xfId="47" applyNumberFormat="1" applyFont="1" applyFill="1" applyBorder="1" applyAlignment="1">
      <alignment wrapText="1"/>
    </xf>
    <xf numFmtId="166" fontId="29" fillId="35" borderId="30" xfId="47" applyNumberFormat="1" applyFont="1" applyFill="1" applyBorder="1" applyAlignment="1">
      <alignment wrapText="1"/>
    </xf>
    <xf numFmtId="165" fontId="29" fillId="35" borderId="4" xfId="47" applyNumberFormat="1" applyFont="1" applyFill="1" applyBorder="1" applyAlignment="1">
      <alignment wrapText="1"/>
    </xf>
    <xf numFmtId="4" fontId="6" fillId="0" borderId="2" xfId="47" applyNumberFormat="1" applyFont="1" applyBorder="1" applyAlignment="1">
      <alignment horizontal="right" vertical="center" wrapText="1"/>
    </xf>
    <xf numFmtId="166" fontId="6" fillId="0" borderId="8" xfId="47" applyNumberFormat="1" applyFont="1" applyBorder="1" applyAlignment="1">
      <alignment horizontal="right" vertical="center" wrapText="1"/>
    </xf>
    <xf numFmtId="166" fontId="6" fillId="0" borderId="30" xfId="47" applyNumberFormat="1" applyFont="1" applyBorder="1" applyAlignment="1">
      <alignment horizontal="right" vertical="center" wrapText="1"/>
    </xf>
    <xf numFmtId="4" fontId="6" fillId="0" borderId="4" xfId="47" applyNumberFormat="1" applyFont="1" applyBorder="1" applyAlignment="1">
      <alignment horizontal="right" vertical="center" wrapText="1"/>
    </xf>
    <xf numFmtId="166" fontId="29" fillId="35" borderId="8" xfId="47" applyNumberFormat="1" applyFont="1" applyFill="1" applyBorder="1" applyAlignment="1">
      <alignment horizontal="right" wrapText="1"/>
    </xf>
    <xf numFmtId="4" fontId="6" fillId="0" borderId="20" xfId="47" applyNumberFormat="1" applyFont="1" applyBorder="1" applyAlignment="1">
      <alignment horizontal="right" vertical="center" wrapText="1"/>
    </xf>
    <xf numFmtId="4" fontId="6" fillId="0" borderId="31" xfId="47" applyNumberFormat="1" applyFont="1" applyBorder="1" applyAlignment="1">
      <alignment horizontal="right" vertical="center" wrapText="1"/>
    </xf>
    <xf numFmtId="3" fontId="6" fillId="0" borderId="9" xfId="47" applyNumberFormat="1" applyFont="1" applyBorder="1" applyAlignment="1">
      <alignment horizontal="center" vertical="center"/>
    </xf>
    <xf numFmtId="3" fontId="6" fillId="0" borderId="3" xfId="47" applyNumberFormat="1" applyFont="1" applyBorder="1" applyAlignment="1">
      <alignment horizontal="center" vertical="center"/>
    </xf>
    <xf numFmtId="165" fontId="6" fillId="0" borderId="32" xfId="47" applyNumberFormat="1" applyFont="1" applyBorder="1" applyAlignment="1">
      <alignment vertical="center"/>
    </xf>
    <xf numFmtId="3" fontId="6" fillId="0" borderId="5" xfId="47" applyNumberFormat="1" applyFont="1" applyBorder="1" applyAlignment="1">
      <alignment horizontal="center" vertical="center"/>
    </xf>
    <xf numFmtId="3" fontId="6" fillId="0" borderId="7" xfId="47" applyNumberFormat="1" applyFont="1" applyBorder="1" applyAlignment="1">
      <alignment horizontal="center" vertical="center"/>
    </xf>
    <xf numFmtId="165" fontId="4" fillId="0" borderId="34" xfId="47" applyNumberFormat="1" applyFont="1" applyBorder="1" applyAlignment="1">
      <alignment vertical="center"/>
    </xf>
    <xf numFmtId="165" fontId="6" fillId="0" borderId="30" xfId="0" applyNumberFormat="1" applyFont="1" applyBorder="1" applyAlignment="1">
      <alignment vertical="center"/>
    </xf>
    <xf numFmtId="0" fontId="6" fillId="33" borderId="2" xfId="47" applyFont="1" applyFill="1" applyBorder="1" applyAlignment="1">
      <alignment wrapText="1"/>
    </xf>
    <xf numFmtId="165" fontId="6" fillId="33" borderId="8" xfId="47" applyNumberFormat="1" applyFont="1" applyFill="1" applyBorder="1" applyAlignment="1">
      <alignment wrapText="1"/>
    </xf>
    <xf numFmtId="165" fontId="6" fillId="33" borderId="2" xfId="47" applyNumberFormat="1" applyFont="1" applyFill="1" applyBorder="1" applyAlignment="1">
      <alignment wrapText="1"/>
    </xf>
    <xf numFmtId="165" fontId="6" fillId="0" borderId="8" xfId="47" applyNumberFormat="1" applyFont="1" applyBorder="1" applyAlignment="1">
      <alignment horizontal="right" vertical="center" wrapText="1"/>
    </xf>
    <xf numFmtId="165" fontId="6" fillId="0" borderId="2" xfId="47" applyNumberFormat="1" applyFont="1" applyBorder="1" applyAlignment="1">
      <alignment horizontal="right" vertical="center" wrapText="1"/>
    </xf>
    <xf numFmtId="0" fontId="6" fillId="0" borderId="22" xfId="47" applyFont="1" applyBorder="1" applyAlignment="1">
      <alignment horizontal="left" vertical="center" wrapText="1"/>
    </xf>
    <xf numFmtId="165" fontId="6" fillId="0" borderId="20" xfId="47" applyNumberFormat="1" applyFont="1" applyBorder="1" applyAlignment="1">
      <alignment horizontal="right" vertical="center" wrapText="1"/>
    </xf>
    <xf numFmtId="165" fontId="6" fillId="0" borderId="22" xfId="47" applyNumberFormat="1" applyFont="1" applyBorder="1" applyAlignment="1">
      <alignment horizontal="right" vertical="center" wrapText="1"/>
    </xf>
    <xf numFmtId="165" fontId="29" fillId="35" borderId="8" xfId="47" applyNumberFormat="1" applyFont="1" applyFill="1" applyBorder="1" applyAlignment="1">
      <alignment wrapText="1"/>
    </xf>
    <xf numFmtId="165" fontId="29" fillId="35" borderId="2" xfId="47" applyNumberFormat="1" applyFont="1" applyFill="1" applyBorder="1" applyAlignment="1">
      <alignment wrapText="1"/>
    </xf>
    <xf numFmtId="0" fontId="6" fillId="0" borderId="2" xfId="47" applyFont="1" applyBorder="1" applyAlignment="1">
      <alignment horizontal="left" vertical="center" wrapText="1"/>
    </xf>
    <xf numFmtId="165" fontId="6" fillId="0" borderId="3" xfId="47" applyNumberFormat="1" applyFont="1" applyBorder="1" applyAlignment="1">
      <alignment horizontal="center" vertical="center"/>
    </xf>
    <xf numFmtId="165" fontId="25" fillId="0" borderId="4" xfId="47" applyNumberFormat="1" applyFont="1" applyBorder="1" applyAlignment="1">
      <alignment vertical="center"/>
    </xf>
    <xf numFmtId="165" fontId="25" fillId="0" borderId="1" xfId="47" applyNumberFormat="1" applyFont="1" applyBorder="1" applyAlignment="1">
      <alignment vertical="center"/>
    </xf>
    <xf numFmtId="165" fontId="4" fillId="0" borderId="3" xfId="47" applyNumberFormat="1" applyFont="1" applyBorder="1" applyAlignment="1">
      <alignment vertical="center"/>
    </xf>
    <xf numFmtId="165" fontId="4" fillId="0" borderId="9" xfId="47" applyNumberFormat="1" applyFont="1" applyBorder="1" applyAlignment="1">
      <alignment vertical="center"/>
    </xf>
    <xf numFmtId="165" fontId="29" fillId="35" borderId="23" xfId="47" applyNumberFormat="1" applyFont="1" applyFill="1" applyBorder="1" applyAlignment="1">
      <alignment wrapText="1"/>
    </xf>
    <xf numFmtId="165" fontId="6" fillId="0" borderId="0" xfId="47" applyNumberFormat="1" applyFont="1" applyBorder="1" applyAlignment="1">
      <alignment horizontal="right" vertical="center" wrapText="1"/>
    </xf>
    <xf numFmtId="165" fontId="6" fillId="0" borderId="0" xfId="47" applyNumberFormat="1" applyFont="1" applyBorder="1" applyAlignment="1">
      <alignment vertical="center" wrapText="1"/>
    </xf>
    <xf numFmtId="165" fontId="6" fillId="0" borderId="24" xfId="47" applyNumberFormat="1" applyFont="1" applyBorder="1" applyAlignment="1">
      <alignment horizontal="right" vertical="center" wrapText="1"/>
    </xf>
    <xf numFmtId="0" fontId="30" fillId="0" borderId="22" xfId="47" applyFont="1" applyBorder="1" applyAlignment="1">
      <alignment vertical="center" wrapText="1"/>
    </xf>
    <xf numFmtId="165" fontId="29" fillId="35" borderId="30" xfId="47" applyNumberFormat="1" applyFont="1" applyFill="1" applyBorder="1" applyAlignment="1">
      <alignment horizontal="right"/>
    </xf>
    <xf numFmtId="165" fontId="25" fillId="33" borderId="30" xfId="47" applyNumberFormat="1" applyFont="1" applyFill="1" applyBorder="1" applyAlignment="1">
      <alignment horizontal="right" wrapText="1"/>
    </xf>
    <xf numFmtId="165" fontId="26" fillId="0" borderId="30" xfId="47" applyNumberFormat="1" applyFont="1" applyBorder="1" applyAlignment="1">
      <alignment horizontal="right" vertical="center"/>
    </xf>
    <xf numFmtId="165" fontId="26" fillId="0" borderId="31" xfId="47" applyNumberFormat="1" applyFont="1" applyBorder="1" applyAlignment="1">
      <alignment horizontal="right" vertical="center"/>
    </xf>
    <xf numFmtId="165" fontId="25" fillId="0" borderId="30" xfId="47" applyNumberFormat="1" applyFont="1" applyFill="1" applyBorder="1" applyAlignment="1">
      <alignment horizontal="right" wrapText="1"/>
    </xf>
    <xf numFmtId="165" fontId="29" fillId="35" borderId="33" xfId="47" applyNumberFormat="1" applyFont="1" applyFill="1" applyBorder="1" applyAlignment="1">
      <alignment horizontal="right" wrapText="1"/>
    </xf>
    <xf numFmtId="165" fontId="25" fillId="0" borderId="30" xfId="47" applyNumberFormat="1" applyFont="1" applyBorder="1" applyAlignment="1">
      <alignment horizontal="right" vertical="center" wrapText="1"/>
    </xf>
    <xf numFmtId="165" fontId="25" fillId="0" borderId="31" xfId="47" applyNumberFormat="1" applyFont="1" applyBorder="1" applyAlignment="1">
      <alignment horizontal="right" vertical="center" wrapText="1"/>
    </xf>
    <xf numFmtId="166" fontId="25" fillId="0" borderId="32" xfId="47" applyNumberFormat="1" applyFont="1" applyBorder="1" applyAlignment="1">
      <alignment horizontal="right" vertical="center"/>
    </xf>
    <xf numFmtId="166" fontId="25" fillId="0" borderId="31" xfId="47" applyNumberFormat="1" applyFont="1" applyBorder="1" applyAlignment="1">
      <alignment horizontal="right" vertical="center"/>
    </xf>
    <xf numFmtId="165" fontId="30" fillId="0" borderId="30" xfId="47" applyNumberFormat="1" applyFont="1" applyBorder="1" applyAlignment="1">
      <alignment horizontal="right" vertical="center"/>
    </xf>
    <xf numFmtId="4" fontId="6" fillId="0" borderId="20" xfId="0" applyNumberFormat="1" applyFont="1" applyBorder="1" applyAlignment="1">
      <alignment horizontal="right" vertical="center" wrapText="1"/>
    </xf>
    <xf numFmtId="3" fontId="6" fillId="0" borderId="20" xfId="0" applyNumberFormat="1" applyFont="1" applyBorder="1" applyAlignment="1">
      <alignment horizontal="center" vertical="center"/>
    </xf>
    <xf numFmtId="3" fontId="6" fillId="0" borderId="7" xfId="0" applyNumberFormat="1" applyFont="1" applyBorder="1" applyAlignment="1">
      <alignment horizontal="center" vertical="center"/>
    </xf>
    <xf numFmtId="4" fontId="6" fillId="0" borderId="31" xfId="0" applyNumberFormat="1" applyFont="1" applyBorder="1" applyAlignment="1">
      <alignment horizontal="right" vertical="center" wrapText="1"/>
    </xf>
    <xf numFmtId="165" fontId="6" fillId="0" borderId="31" xfId="0" applyNumberFormat="1" applyFont="1" applyBorder="1" applyAlignment="1">
      <alignment vertical="center"/>
    </xf>
    <xf numFmtId="165" fontId="29" fillId="35" borderId="7" xfId="47" applyNumberFormat="1" applyFont="1" applyFill="1" applyBorder="1" applyAlignment="1">
      <alignment wrapText="1"/>
    </xf>
    <xf numFmtId="165" fontId="6" fillId="0" borderId="8" xfId="47" applyNumberFormat="1" applyFont="1" applyBorder="1" applyAlignment="1">
      <alignment vertical="center" wrapText="1"/>
    </xf>
    <xf numFmtId="165" fontId="29" fillId="35" borderId="33" xfId="47" applyNumberFormat="1" applyFont="1" applyFill="1" applyBorder="1" applyAlignment="1">
      <alignment wrapText="1"/>
    </xf>
    <xf numFmtId="165" fontId="6" fillId="0" borderId="30" xfId="47" applyNumberFormat="1" applyFont="1" applyBorder="1" applyAlignment="1">
      <alignment horizontal="right" vertical="center" wrapText="1"/>
    </xf>
    <xf numFmtId="165" fontId="6" fillId="0" borderId="30" xfId="47" applyNumberFormat="1" applyFont="1" applyBorder="1" applyAlignment="1">
      <alignment vertical="center" wrapText="1"/>
    </xf>
    <xf numFmtId="165" fontId="6" fillId="0" borderId="31" xfId="47" applyNumberFormat="1" applyFont="1" applyBorder="1" applyAlignment="1">
      <alignment horizontal="right" vertical="center" wrapText="1"/>
    </xf>
    <xf numFmtId="165" fontId="6" fillId="0" borderId="31" xfId="47" applyNumberFormat="1" applyFont="1" applyBorder="1" applyAlignment="1">
      <alignment vertical="center"/>
    </xf>
    <xf numFmtId="166" fontId="6" fillId="33" borderId="4" xfId="47" applyNumberFormat="1" applyFont="1" applyFill="1" applyBorder="1" applyAlignment="1">
      <alignment wrapText="1"/>
    </xf>
    <xf numFmtId="0" fontId="25" fillId="33" borderId="8" xfId="0" applyFont="1" applyFill="1" applyBorder="1" applyAlignment="1">
      <alignment horizontal="left" vertical="center" wrapText="1"/>
    </xf>
    <xf numFmtId="165" fontId="25" fillId="33" borderId="2" xfId="0" applyNumberFormat="1" applyFont="1" applyFill="1" applyBorder="1" applyAlignment="1">
      <alignment horizontal="right" vertical="center" wrapText="1"/>
    </xf>
    <xf numFmtId="165" fontId="25" fillId="33" borderId="30" xfId="0" applyNumberFormat="1" applyFont="1" applyFill="1" applyBorder="1" applyAlignment="1">
      <alignment horizontal="right" vertical="center" wrapText="1"/>
    </xf>
    <xf numFmtId="166" fontId="30" fillId="0" borderId="38" xfId="47" applyNumberFormat="1" applyFont="1" applyBorder="1" applyAlignment="1">
      <alignment horizontal="right" vertical="center" wrapText="1"/>
    </xf>
    <xf numFmtId="4" fontId="6" fillId="0" borderId="39" xfId="47" applyNumberFormat="1" applyFont="1" applyBorder="1" applyAlignment="1">
      <alignment horizontal="right" vertical="center" wrapText="1"/>
    </xf>
    <xf numFmtId="166" fontId="6" fillId="0" borderId="40" xfId="47" applyNumberFormat="1" applyFont="1" applyBorder="1" applyAlignment="1">
      <alignment horizontal="right" vertical="center" wrapText="1"/>
    </xf>
    <xf numFmtId="0" fontId="30" fillId="0" borderId="41" xfId="47" applyFont="1" applyBorder="1" applyAlignment="1">
      <alignment horizontal="left" vertical="center" wrapText="1"/>
    </xf>
    <xf numFmtId="4" fontId="6" fillId="0" borderId="41" xfId="47" applyNumberFormat="1" applyFont="1" applyBorder="1" applyAlignment="1">
      <alignment horizontal="right" vertical="center" wrapText="1"/>
    </xf>
    <xf numFmtId="166" fontId="6" fillId="0" borderId="42" xfId="47" applyNumberFormat="1" applyFont="1" applyBorder="1" applyAlignment="1">
      <alignment horizontal="right" vertical="center" wrapText="1"/>
    </xf>
    <xf numFmtId="166" fontId="30" fillId="0" borderId="43" xfId="47" applyNumberFormat="1" applyFont="1" applyBorder="1" applyAlignment="1">
      <alignment horizontal="right" vertical="center" wrapText="1"/>
    </xf>
    <xf numFmtId="4" fontId="6" fillId="0" borderId="44" xfId="47" applyNumberFormat="1" applyFont="1" applyBorder="1" applyAlignment="1">
      <alignment horizontal="right" vertical="center" wrapText="1"/>
    </xf>
    <xf numFmtId="0" fontId="30" fillId="0" borderId="39" xfId="47" applyFont="1" applyBorder="1" applyAlignment="1">
      <alignment vertical="center" wrapText="1"/>
    </xf>
    <xf numFmtId="4" fontId="6" fillId="0" borderId="45" xfId="47" applyNumberFormat="1" applyFont="1" applyBorder="1" applyAlignment="1">
      <alignment horizontal="right" vertical="center" wrapText="1"/>
    </xf>
    <xf numFmtId="0" fontId="30" fillId="0" borderId="40" xfId="47" applyFont="1" applyBorder="1" applyAlignment="1">
      <alignment vertical="center" wrapText="1"/>
    </xf>
    <xf numFmtId="165" fontId="30" fillId="0" borderId="39" xfId="47" applyNumberFormat="1" applyFont="1" applyBorder="1" applyAlignment="1">
      <alignment horizontal="right" vertical="center"/>
    </xf>
    <xf numFmtId="165" fontId="30" fillId="0" borderId="40" xfId="47" applyNumberFormat="1" applyFont="1" applyBorder="1" applyAlignment="1">
      <alignment horizontal="right" vertical="center"/>
    </xf>
    <xf numFmtId="165" fontId="30" fillId="0" borderId="38" xfId="47" applyNumberFormat="1" applyFont="1" applyBorder="1" applyAlignment="1">
      <alignment horizontal="right" vertical="center"/>
    </xf>
    <xf numFmtId="0" fontId="30" fillId="0" borderId="42" xfId="47" applyFont="1" applyBorder="1" applyAlignment="1">
      <alignment vertical="center" wrapText="1"/>
    </xf>
    <xf numFmtId="165" fontId="30" fillId="0" borderId="41" xfId="47" applyNumberFormat="1" applyFont="1" applyBorder="1" applyAlignment="1">
      <alignment horizontal="right" vertical="center"/>
    </xf>
    <xf numFmtId="165" fontId="30" fillId="0" borderId="42" xfId="47" applyNumberFormat="1" applyFont="1" applyBorder="1" applyAlignment="1">
      <alignment horizontal="right" vertical="center"/>
    </xf>
    <xf numFmtId="165" fontId="30" fillId="0" borderId="43" xfId="47" applyNumberFormat="1" applyFont="1" applyBorder="1" applyAlignment="1">
      <alignment horizontal="right" vertical="center"/>
    </xf>
    <xf numFmtId="0" fontId="30" fillId="0" borderId="40" xfId="47" applyFont="1" applyFill="1" applyBorder="1" applyAlignment="1">
      <alignment horizontal="left" wrapText="1"/>
    </xf>
    <xf numFmtId="0" fontId="6" fillId="0" borderId="39" xfId="47" applyFont="1" applyBorder="1" applyAlignment="1">
      <alignment horizontal="left" vertical="center" wrapText="1"/>
    </xf>
    <xf numFmtId="165" fontId="6" fillId="0" borderId="39" xfId="47" applyNumberFormat="1" applyFont="1" applyBorder="1" applyAlignment="1">
      <alignment horizontal="right" vertical="center" wrapText="1"/>
    </xf>
    <xf numFmtId="165" fontId="6" fillId="0" borderId="40" xfId="47" applyNumberFormat="1" applyFont="1" applyBorder="1" applyAlignment="1">
      <alignment horizontal="right" vertical="center" wrapText="1"/>
    </xf>
    <xf numFmtId="165" fontId="25" fillId="0" borderId="38" xfId="47" applyNumberFormat="1" applyFont="1" applyBorder="1" applyAlignment="1">
      <alignment horizontal="right" vertical="center" wrapText="1"/>
    </xf>
    <xf numFmtId="0" fontId="6" fillId="0" borderId="41" xfId="47" applyFont="1" applyBorder="1" applyAlignment="1">
      <alignment horizontal="left" vertical="center" wrapText="1"/>
    </xf>
    <xf numFmtId="165" fontId="6" fillId="0" borderId="41" xfId="47" applyNumberFormat="1" applyFont="1" applyBorder="1" applyAlignment="1">
      <alignment horizontal="right" vertical="center" wrapText="1"/>
    </xf>
    <xf numFmtId="165" fontId="6" fillId="0" borderId="42" xfId="47" applyNumberFormat="1" applyFont="1" applyBorder="1" applyAlignment="1">
      <alignment horizontal="right" vertical="center" wrapText="1"/>
    </xf>
    <xf numFmtId="165" fontId="6" fillId="0" borderId="46" xfId="47" applyNumberFormat="1" applyFont="1" applyBorder="1" applyAlignment="1">
      <alignment horizontal="right" vertical="center" wrapText="1"/>
    </xf>
    <xf numFmtId="165" fontId="6" fillId="0" borderId="38" xfId="47" applyNumberFormat="1" applyFont="1" applyBorder="1" applyAlignment="1">
      <alignment horizontal="right" vertical="center" wrapText="1"/>
    </xf>
    <xf numFmtId="165" fontId="6" fillId="0" borderId="47" xfId="47" applyNumberFormat="1" applyFont="1" applyBorder="1" applyAlignment="1">
      <alignment horizontal="right" vertical="center" wrapText="1"/>
    </xf>
    <xf numFmtId="165" fontId="6" fillId="0" borderId="43" xfId="47" applyNumberFormat="1" applyFont="1" applyBorder="1" applyAlignment="1">
      <alignment horizontal="right" vertical="center" wrapText="1"/>
    </xf>
    <xf numFmtId="0" fontId="32" fillId="0" borderId="0" xfId="47" applyFont="1" applyAlignment="1">
      <alignment horizontal="left"/>
    </xf>
    <xf numFmtId="165" fontId="6" fillId="33" borderId="4" xfId="47" applyNumberFormat="1" applyFont="1" applyFill="1" applyBorder="1" applyAlignment="1">
      <alignment wrapText="1"/>
    </xf>
    <xf numFmtId="165" fontId="25" fillId="33" borderId="8" xfId="0" applyNumberFormat="1" applyFont="1" applyFill="1" applyBorder="1" applyAlignment="1">
      <alignment horizontal="right" vertical="center" wrapText="1"/>
    </xf>
    <xf numFmtId="4" fontId="6" fillId="0" borderId="8" xfId="0" applyNumberFormat="1" applyFont="1" applyBorder="1" applyAlignment="1">
      <alignment horizontal="right" vertical="center" wrapText="1"/>
    </xf>
    <xf numFmtId="165" fontId="4" fillId="0" borderId="3" xfId="0" applyNumberFormat="1" applyFont="1" applyBorder="1" applyAlignment="1">
      <alignment vertical="center"/>
    </xf>
    <xf numFmtId="165" fontId="4" fillId="0" borderId="9" xfId="0" applyNumberFormat="1" applyFont="1" applyBorder="1" applyAlignment="1">
      <alignment vertical="center"/>
    </xf>
    <xf numFmtId="165" fontId="29" fillId="35" borderId="6" xfId="47" applyNumberFormat="1" applyFont="1" applyFill="1" applyBorder="1" applyAlignment="1">
      <alignment horizontal="right"/>
    </xf>
    <xf numFmtId="165" fontId="6" fillId="0" borderId="45" xfId="47" applyNumberFormat="1" applyFont="1" applyBorder="1" applyAlignment="1">
      <alignment horizontal="center" vertical="center"/>
    </xf>
    <xf numFmtId="165" fontId="6" fillId="0" borderId="44" xfId="47" applyNumberFormat="1" applyFont="1" applyBorder="1" applyAlignment="1">
      <alignment horizontal="center" vertical="center"/>
    </xf>
    <xf numFmtId="165" fontId="6" fillId="0" borderId="4" xfId="47" applyNumberFormat="1" applyFont="1" applyBorder="1" applyAlignment="1">
      <alignment horizontal="center" vertical="center"/>
    </xf>
    <xf numFmtId="165" fontId="29" fillId="35" borderId="4" xfId="47" applyNumberFormat="1" applyFont="1" applyFill="1" applyBorder="1" applyAlignment="1">
      <alignment horizontal="right"/>
    </xf>
    <xf numFmtId="165" fontId="6" fillId="0" borderId="21" xfId="47" applyNumberFormat="1" applyFont="1" applyBorder="1" applyAlignment="1">
      <alignment horizontal="center" vertical="center"/>
    </xf>
    <xf numFmtId="165" fontId="30" fillId="0" borderId="4" xfId="47" applyNumberFormat="1" applyFont="1" applyBorder="1" applyAlignment="1">
      <alignment horizontal="center" vertical="center"/>
    </xf>
    <xf numFmtId="165" fontId="30" fillId="0" borderId="45" xfId="47" applyNumberFormat="1" applyFont="1" applyBorder="1" applyAlignment="1">
      <alignment horizontal="center" vertical="center"/>
    </xf>
    <xf numFmtId="165" fontId="30" fillId="0" borderId="21" xfId="47" applyNumberFormat="1" applyFont="1" applyBorder="1" applyAlignment="1">
      <alignment horizontal="center" vertical="center"/>
    </xf>
    <xf numFmtId="165" fontId="6" fillId="0" borderId="4" xfId="47" applyNumberFormat="1" applyFont="1" applyFill="1" applyBorder="1" applyAlignment="1">
      <alignment wrapText="1"/>
    </xf>
    <xf numFmtId="165" fontId="4" fillId="0" borderId="1" xfId="47" applyNumberFormat="1" applyFont="1" applyBorder="1" applyAlignment="1">
      <alignment vertical="center"/>
    </xf>
    <xf numFmtId="0" fontId="3" fillId="0" borderId="23" xfId="47" applyBorder="1" applyAlignment="1">
      <alignment horizontal="center"/>
    </xf>
    <xf numFmtId="165" fontId="3" fillId="0" borderId="23" xfId="47" applyNumberFormat="1" applyBorder="1"/>
    <xf numFmtId="165" fontId="3" fillId="0" borderId="23" xfId="47" applyNumberFormat="1" applyBorder="1" applyAlignment="1">
      <alignment horizontal="center"/>
    </xf>
    <xf numFmtId="165" fontId="4" fillId="0" borderId="1" xfId="47" applyNumberFormat="1" applyFont="1" applyBorder="1" applyAlignment="1">
      <alignment horizontal="right" vertical="center"/>
    </xf>
    <xf numFmtId="165" fontId="3" fillId="0" borderId="0" xfId="47" applyNumberFormat="1" applyBorder="1"/>
    <xf numFmtId="165" fontId="4" fillId="0" borderId="34" xfId="47" applyNumberFormat="1" applyFont="1" applyBorder="1" applyAlignment="1">
      <alignment horizontal="right" vertical="center"/>
    </xf>
    <xf numFmtId="165" fontId="28" fillId="34" borderId="50" xfId="47" quotePrefix="1" applyNumberFormat="1" applyFont="1" applyFill="1" applyBorder="1" applyAlignment="1">
      <alignment horizontal="center" vertical="center" wrapText="1"/>
    </xf>
    <xf numFmtId="165" fontId="25" fillId="33" borderId="49" xfId="0" applyNumberFormat="1" applyFont="1" applyFill="1" applyBorder="1" applyAlignment="1">
      <alignment horizontal="right" vertical="center" wrapText="1"/>
    </xf>
    <xf numFmtId="165" fontId="6" fillId="0" borderId="49" xfId="0" applyNumberFormat="1" applyFont="1" applyBorder="1" applyAlignment="1">
      <alignment horizontal="right" vertical="center" wrapText="1"/>
    </xf>
    <xf numFmtId="4" fontId="6" fillId="0" borderId="49" xfId="0" applyNumberFormat="1" applyFont="1" applyBorder="1" applyAlignment="1">
      <alignment horizontal="right" vertical="center" wrapText="1"/>
    </xf>
    <xf numFmtId="4" fontId="6" fillId="0" borderId="51" xfId="0" applyNumberFormat="1" applyFont="1" applyBorder="1" applyAlignment="1">
      <alignment horizontal="right" vertical="center" wrapText="1"/>
    </xf>
    <xf numFmtId="165" fontId="4" fillId="0" borderId="48" xfId="0" applyNumberFormat="1" applyFont="1" applyBorder="1" applyAlignment="1">
      <alignment vertical="center"/>
    </xf>
    <xf numFmtId="0" fontId="6" fillId="0" borderId="2" xfId="0" applyFont="1" applyBorder="1" applyAlignment="1">
      <alignment horizontal="left" vertical="center" wrapText="1"/>
    </xf>
    <xf numFmtId="0" fontId="31" fillId="0" borderId="2" xfId="0" applyFont="1" applyBorder="1" applyAlignment="1">
      <alignment vertical="center" wrapText="1"/>
    </xf>
    <xf numFmtId="0" fontId="6" fillId="0" borderId="22" xfId="0" applyFont="1" applyBorder="1" applyAlignment="1">
      <alignment horizontal="left" vertical="center" wrapText="1"/>
    </xf>
    <xf numFmtId="165" fontId="6" fillId="0" borderId="51" xfId="0" applyNumberFormat="1" applyFont="1" applyBorder="1" applyAlignment="1">
      <alignment vertical="center"/>
    </xf>
    <xf numFmtId="165" fontId="6" fillId="0" borderId="49" xfId="0" applyNumberFormat="1" applyFont="1" applyBorder="1" applyAlignment="1">
      <alignment vertical="center"/>
    </xf>
    <xf numFmtId="4" fontId="0" fillId="0" borderId="0" xfId="0" applyNumberFormat="1"/>
    <xf numFmtId="165" fontId="3" fillId="0" borderId="0" xfId="0" applyNumberFormat="1" applyFont="1"/>
    <xf numFmtId="166" fontId="3" fillId="0" borderId="0" xfId="47" applyNumberFormat="1"/>
    <xf numFmtId="166" fontId="6" fillId="0" borderId="1" xfId="47" applyNumberFormat="1" applyFont="1" applyBorder="1" applyAlignment="1">
      <alignment horizontal="right" vertical="center"/>
    </xf>
    <xf numFmtId="166" fontId="6" fillId="0" borderId="6" xfId="47" applyNumberFormat="1" applyFont="1" applyBorder="1" applyAlignment="1">
      <alignment horizontal="right" vertical="center"/>
    </xf>
    <xf numFmtId="165" fontId="4" fillId="0" borderId="52" xfId="47" applyNumberFormat="1" applyFont="1" applyBorder="1" applyAlignment="1">
      <alignment vertical="center"/>
    </xf>
    <xf numFmtId="165" fontId="25" fillId="0" borderId="32" xfId="47" applyNumberFormat="1" applyFont="1" applyBorder="1" applyAlignment="1">
      <alignment horizontal="right" vertical="center"/>
    </xf>
    <xf numFmtId="165" fontId="6" fillId="0" borderId="1" xfId="47" applyNumberFormat="1" applyFont="1" applyBorder="1" applyAlignment="1">
      <alignment horizontal="right" vertical="center"/>
    </xf>
    <xf numFmtId="165" fontId="25" fillId="0" borderId="33" xfId="47" applyNumberFormat="1" applyFont="1" applyBorder="1" applyAlignment="1">
      <alignment horizontal="right" vertical="center"/>
    </xf>
    <xf numFmtId="165" fontId="6" fillId="0" borderId="6" xfId="47" applyNumberFormat="1" applyFont="1" applyBorder="1" applyAlignment="1">
      <alignment horizontal="right" vertical="center"/>
    </xf>
    <xf numFmtId="165" fontId="28" fillId="34" borderId="1" xfId="47" quotePrefix="1" applyNumberFormat="1" applyFont="1" applyFill="1" applyBorder="1" applyAlignment="1">
      <alignment horizontal="center" vertical="center" wrapText="1"/>
    </xf>
    <xf numFmtId="165" fontId="28" fillId="34" borderId="36" xfId="47" quotePrefix="1" applyNumberFormat="1" applyFont="1" applyFill="1" applyBorder="1" applyAlignment="1">
      <alignment horizontal="center" vertical="center" wrapText="1"/>
    </xf>
    <xf numFmtId="0" fontId="6" fillId="0" borderId="3" xfId="47" applyFont="1" applyBorder="1" applyAlignment="1">
      <alignment horizontal="left" vertical="center" wrapText="1"/>
    </xf>
    <xf numFmtId="0" fontId="25" fillId="0" borderId="3" xfId="47" applyFont="1" applyBorder="1" applyAlignment="1">
      <alignment horizontal="left" vertical="center"/>
    </xf>
    <xf numFmtId="165" fontId="34" fillId="34" borderId="29" xfId="47" quotePrefix="1" applyNumberFormat="1" applyFont="1" applyFill="1" applyBorder="1" applyAlignment="1">
      <alignment horizontal="center" vertical="center" wrapText="1"/>
    </xf>
    <xf numFmtId="165" fontId="34" fillId="34" borderId="32" xfId="47" quotePrefix="1" applyNumberFormat="1" applyFont="1" applyFill="1" applyBorder="1" applyAlignment="1">
      <alignment horizontal="center" vertical="center" wrapText="1"/>
    </xf>
    <xf numFmtId="0" fontId="6" fillId="0" borderId="61" xfId="0" applyFont="1" applyBorder="1" applyAlignment="1">
      <alignment horizontal="left" vertical="center" wrapText="1"/>
    </xf>
    <xf numFmtId="165" fontId="6" fillId="0" borderId="3" xfId="0" applyNumberFormat="1" applyFont="1" applyBorder="1" applyAlignment="1">
      <alignment horizontal="right" vertical="center" wrapText="1"/>
    </xf>
    <xf numFmtId="165" fontId="6" fillId="0" borderId="9" xfId="0" applyNumberFormat="1" applyFont="1" applyBorder="1" applyAlignment="1">
      <alignment horizontal="right" vertical="center" wrapText="1"/>
    </xf>
    <xf numFmtId="165" fontId="6" fillId="0" borderId="32" xfId="0" applyNumberFormat="1" applyFont="1" applyBorder="1" applyAlignment="1">
      <alignment horizontal="right" vertical="center" wrapText="1"/>
    </xf>
    <xf numFmtId="0" fontId="6" fillId="0" borderId="62" xfId="0" applyFont="1" applyBorder="1" applyAlignment="1">
      <alignment horizontal="left" vertical="center" wrapText="1"/>
    </xf>
    <xf numFmtId="165" fontId="6" fillId="0" borderId="57" xfId="0" applyNumberFormat="1" applyFont="1" applyBorder="1" applyAlignment="1">
      <alignment horizontal="right" vertical="center" wrapText="1"/>
    </xf>
    <xf numFmtId="165" fontId="6" fillId="0" borderId="58" xfId="0" applyNumberFormat="1" applyFont="1" applyBorder="1" applyAlignment="1">
      <alignment horizontal="right" vertical="center" wrapText="1"/>
    </xf>
    <xf numFmtId="165" fontId="6" fillId="0" borderId="34" xfId="0" applyNumberFormat="1" applyFont="1" applyBorder="1" applyAlignment="1">
      <alignment horizontal="right" vertical="center" wrapText="1"/>
    </xf>
    <xf numFmtId="0" fontId="25" fillId="0" borderId="56" xfId="0" applyFont="1" applyBorder="1" applyAlignment="1">
      <alignment horizontal="left" vertical="center" wrapText="1"/>
    </xf>
    <xf numFmtId="165" fontId="25" fillId="0" borderId="53" xfId="0" applyNumberFormat="1" applyFont="1" applyBorder="1" applyAlignment="1">
      <alignment horizontal="right" vertical="center" wrapText="1"/>
    </xf>
    <xf numFmtId="165" fontId="25" fillId="0" borderId="54" xfId="0" applyNumberFormat="1" applyFont="1" applyBorder="1" applyAlignment="1">
      <alignment horizontal="right" vertical="center" wrapText="1"/>
    </xf>
    <xf numFmtId="165" fontId="25" fillId="0" borderId="55" xfId="0" applyNumberFormat="1" applyFont="1" applyBorder="1" applyAlignment="1">
      <alignment horizontal="right" vertical="center" wrapText="1"/>
    </xf>
    <xf numFmtId="0" fontId="6" fillId="0" borderId="63" xfId="0" applyFont="1" applyBorder="1" applyAlignment="1">
      <alignment horizontal="left" vertical="center" wrapText="1"/>
    </xf>
    <xf numFmtId="165" fontId="6" fillId="0" borderId="64" xfId="0" applyNumberFormat="1" applyFont="1" applyBorder="1" applyAlignment="1">
      <alignment horizontal="right" vertical="center" wrapText="1"/>
    </xf>
    <xf numFmtId="0" fontId="6" fillId="0" borderId="60" xfId="0" applyFont="1" applyBorder="1" applyAlignment="1">
      <alignment horizontal="left" vertical="center" wrapText="1"/>
    </xf>
    <xf numFmtId="165" fontId="6" fillId="0" borderId="20" xfId="0" applyNumberFormat="1" applyFont="1" applyBorder="1" applyAlignment="1">
      <alignment horizontal="right" vertical="center" wrapText="1"/>
    </xf>
    <xf numFmtId="165" fontId="6" fillId="0" borderId="22" xfId="0" applyNumberFormat="1" applyFont="1" applyBorder="1" applyAlignment="1">
      <alignment horizontal="right" vertical="center" wrapText="1"/>
    </xf>
    <xf numFmtId="165" fontId="6" fillId="0" borderId="31" xfId="0" applyNumberFormat="1" applyFont="1" applyBorder="1" applyAlignment="1">
      <alignment horizontal="right" vertical="center" wrapText="1"/>
    </xf>
    <xf numFmtId="165" fontId="6" fillId="0" borderId="65" xfId="0" applyNumberFormat="1" applyFont="1" applyBorder="1" applyAlignment="1">
      <alignment horizontal="right" vertical="center" wrapText="1"/>
    </xf>
    <xf numFmtId="165" fontId="6" fillId="0" borderId="66" xfId="0" applyNumberFormat="1" applyFont="1" applyBorder="1" applyAlignment="1">
      <alignment horizontal="right" vertical="center" wrapText="1"/>
    </xf>
    <xf numFmtId="0" fontId="6" fillId="0" borderId="37" xfId="0" applyFont="1" applyBorder="1" applyAlignment="1">
      <alignment horizontal="left" vertical="center" wrapText="1"/>
    </xf>
    <xf numFmtId="165" fontId="6" fillId="0" borderId="7" xfId="0"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5" fontId="6" fillId="0" borderId="33" xfId="0" applyNumberFormat="1" applyFont="1" applyBorder="1" applyAlignment="1">
      <alignment horizontal="right" vertical="center" wrapText="1"/>
    </xf>
    <xf numFmtId="165" fontId="6" fillId="0" borderId="59" xfId="0" applyNumberFormat="1" applyFont="1" applyBorder="1" applyAlignment="1">
      <alignment horizontal="right" vertical="center" wrapText="1"/>
    </xf>
    <xf numFmtId="0" fontId="25" fillId="0" borderId="67" xfId="0" applyFont="1" applyBorder="1" applyAlignment="1">
      <alignment vertical="center"/>
    </xf>
    <xf numFmtId="165" fontId="25" fillId="0" borderId="53" xfId="0" applyNumberFormat="1" applyFont="1" applyBorder="1" applyAlignment="1">
      <alignment vertical="center"/>
    </xf>
    <xf numFmtId="165" fontId="25" fillId="0" borderId="54" xfId="0" applyNumberFormat="1" applyFont="1" applyBorder="1" applyAlignment="1">
      <alignment vertical="center"/>
    </xf>
    <xf numFmtId="165" fontId="25" fillId="0" borderId="55" xfId="0" applyNumberFormat="1" applyFont="1" applyBorder="1" applyAlignment="1">
      <alignment vertical="center"/>
    </xf>
    <xf numFmtId="0" fontId="36" fillId="37" borderId="0" xfId="0" applyFont="1" applyFill="1"/>
    <xf numFmtId="165" fontId="0" fillId="37" borderId="0" xfId="0" applyNumberFormat="1" applyFill="1"/>
    <xf numFmtId="0" fontId="0" fillId="37" borderId="0" xfId="0" applyFill="1"/>
    <xf numFmtId="165" fontId="37" fillId="34" borderId="29" xfId="47" quotePrefix="1" applyNumberFormat="1" applyFont="1" applyFill="1" applyBorder="1" applyAlignment="1">
      <alignment horizontal="center" vertical="center" wrapText="1"/>
    </xf>
    <xf numFmtId="165" fontId="37" fillId="34" borderId="32" xfId="47" quotePrefix="1" applyNumberFormat="1" applyFont="1" applyFill="1" applyBorder="1" applyAlignment="1">
      <alignment horizontal="center" vertical="center" wrapText="1"/>
    </xf>
    <xf numFmtId="0" fontId="31" fillId="0" borderId="61" xfId="0" applyFont="1" applyBorder="1" applyAlignment="1">
      <alignment horizontal="left" vertical="center" wrapText="1"/>
    </xf>
    <xf numFmtId="165" fontId="31" fillId="0" borderId="3" xfId="0" applyNumberFormat="1" applyFont="1" applyBorder="1" applyAlignment="1">
      <alignment horizontal="right" vertical="center" wrapText="1"/>
    </xf>
    <xf numFmtId="165" fontId="31" fillId="0" borderId="9" xfId="0" applyNumberFormat="1" applyFont="1" applyBorder="1" applyAlignment="1">
      <alignment horizontal="right" vertical="center" wrapText="1"/>
    </xf>
    <xf numFmtId="165" fontId="31" fillId="0" borderId="32" xfId="0" applyNumberFormat="1" applyFont="1" applyBorder="1" applyAlignment="1">
      <alignment horizontal="right" vertical="center" wrapText="1"/>
    </xf>
    <xf numFmtId="0" fontId="31" fillId="0" borderId="62" xfId="0" applyFont="1" applyBorder="1" applyAlignment="1">
      <alignment horizontal="left" vertical="center" wrapText="1"/>
    </xf>
    <xf numFmtId="165" fontId="31" fillId="0" borderId="57" xfId="0" applyNumberFormat="1" applyFont="1" applyBorder="1" applyAlignment="1">
      <alignment horizontal="right" vertical="center" wrapText="1"/>
    </xf>
    <xf numFmtId="165" fontId="31" fillId="0" borderId="58" xfId="0" applyNumberFormat="1" applyFont="1" applyBorder="1" applyAlignment="1">
      <alignment horizontal="right" vertical="center" wrapText="1"/>
    </xf>
    <xf numFmtId="165" fontId="31" fillId="0" borderId="34" xfId="0" applyNumberFormat="1" applyFont="1" applyBorder="1" applyAlignment="1">
      <alignment horizontal="right" vertical="center" wrapText="1"/>
    </xf>
    <xf numFmtId="0" fontId="38" fillId="0" borderId="56" xfId="0" applyFont="1" applyBorder="1" applyAlignment="1">
      <alignment horizontal="left" vertical="center" wrapText="1"/>
    </xf>
    <xf numFmtId="165" fontId="38" fillId="0" borderId="53" xfId="0" applyNumberFormat="1" applyFont="1" applyBorder="1" applyAlignment="1">
      <alignment horizontal="right" vertical="center" wrapText="1"/>
    </xf>
    <xf numFmtId="165" fontId="38" fillId="0" borderId="54" xfId="0" applyNumberFormat="1" applyFont="1" applyBorder="1" applyAlignment="1">
      <alignment horizontal="right" vertical="center" wrapText="1"/>
    </xf>
    <xf numFmtId="165" fontId="38" fillId="0" borderId="55" xfId="0" applyNumberFormat="1" applyFont="1" applyBorder="1" applyAlignment="1">
      <alignment horizontal="right" vertical="center" wrapText="1"/>
    </xf>
    <xf numFmtId="0" fontId="31" fillId="0" borderId="63" xfId="0" applyFont="1" applyBorder="1" applyAlignment="1">
      <alignment horizontal="left" vertical="center" wrapText="1"/>
    </xf>
    <xf numFmtId="165" fontId="31" fillId="0" borderId="2" xfId="0" applyNumberFormat="1" applyFont="1" applyBorder="1" applyAlignment="1">
      <alignment horizontal="right" vertical="center" wrapText="1"/>
    </xf>
    <xf numFmtId="165" fontId="31" fillId="0" borderId="8" xfId="0" applyNumberFormat="1" applyFont="1" applyBorder="1" applyAlignment="1">
      <alignment horizontal="right" vertical="center" wrapText="1"/>
    </xf>
    <xf numFmtId="165" fontId="31" fillId="0" borderId="30" xfId="0" applyNumberFormat="1" applyFont="1" applyBorder="1" applyAlignment="1">
      <alignment horizontal="right" vertical="center" wrapText="1"/>
    </xf>
    <xf numFmtId="165" fontId="31" fillId="0" borderId="64" xfId="0" applyNumberFormat="1" applyFont="1" applyBorder="1" applyAlignment="1">
      <alignment horizontal="right" vertical="center" wrapText="1"/>
    </xf>
    <xf numFmtId="0" fontId="31" fillId="0" borderId="37" xfId="0" applyFont="1" applyBorder="1" applyAlignment="1">
      <alignment horizontal="left" vertical="center" wrapText="1"/>
    </xf>
    <xf numFmtId="165" fontId="31" fillId="0" borderId="7" xfId="0" applyNumberFormat="1" applyFont="1" applyBorder="1" applyAlignment="1">
      <alignment horizontal="right" vertical="center" wrapText="1"/>
    </xf>
    <xf numFmtId="165" fontId="31" fillId="0" borderId="5" xfId="0" applyNumberFormat="1" applyFont="1" applyBorder="1" applyAlignment="1">
      <alignment horizontal="right" vertical="center" wrapText="1"/>
    </xf>
    <xf numFmtId="165" fontId="31" fillId="0" borderId="33" xfId="0" applyNumberFormat="1" applyFont="1" applyBorder="1" applyAlignment="1">
      <alignment horizontal="right" vertical="center" wrapText="1"/>
    </xf>
    <xf numFmtId="0" fontId="38" fillId="0" borderId="67" xfId="0" applyFont="1" applyBorder="1" applyAlignment="1">
      <alignment vertical="center"/>
    </xf>
    <xf numFmtId="165" fontId="38" fillId="0" borderId="53" xfId="0" applyNumberFormat="1" applyFont="1" applyBorder="1" applyAlignment="1">
      <alignment vertical="center"/>
    </xf>
    <xf numFmtId="165" fontId="38" fillId="0" borderId="54" xfId="0" applyNumberFormat="1" applyFont="1" applyBorder="1" applyAlignment="1">
      <alignment vertical="center"/>
    </xf>
    <xf numFmtId="165" fontId="38" fillId="0" borderId="55" xfId="0" applyNumberFormat="1" applyFont="1" applyBorder="1" applyAlignment="1">
      <alignment vertical="center"/>
    </xf>
    <xf numFmtId="0" fontId="0" fillId="0" borderId="0" xfId="0" applyFill="1"/>
    <xf numFmtId="166" fontId="0" fillId="0" borderId="0" xfId="0" applyNumberFormat="1"/>
    <xf numFmtId="166" fontId="0" fillId="0" borderId="0" xfId="0" applyNumberFormat="1" applyFill="1"/>
    <xf numFmtId="0" fontId="3" fillId="0" borderId="0" xfId="0" applyFont="1" applyFill="1"/>
    <xf numFmtId="165" fontId="30" fillId="0" borderId="4" xfId="47" applyNumberFormat="1" applyFont="1" applyBorder="1" applyAlignment="1">
      <alignment horizontal="right" vertical="center"/>
    </xf>
    <xf numFmtId="0" fontId="29" fillId="35" borderId="2" xfId="59" applyFont="1" applyFill="1" applyBorder="1" applyAlignment="1">
      <alignment wrapText="1"/>
    </xf>
    <xf numFmtId="165" fontId="29" fillId="35" borderId="8" xfId="59" applyNumberFormat="1" applyFont="1" applyFill="1" applyBorder="1" applyAlignment="1">
      <alignment wrapText="1"/>
    </xf>
    <xf numFmtId="165" fontId="29" fillId="35" borderId="33" xfId="59" applyNumberFormat="1" applyFont="1" applyFill="1" applyBorder="1" applyAlignment="1">
      <alignment horizontal="right" wrapText="1"/>
    </xf>
    <xf numFmtId="165" fontId="29" fillId="35" borderId="4" xfId="59" applyNumberFormat="1" applyFont="1" applyFill="1" applyBorder="1" applyAlignment="1">
      <alignment wrapText="1"/>
    </xf>
    <xf numFmtId="0" fontId="6" fillId="33" borderId="2" xfId="59" applyFont="1" applyFill="1" applyBorder="1" applyAlignment="1">
      <alignment wrapText="1"/>
    </xf>
    <xf numFmtId="165" fontId="6" fillId="33" borderId="8" xfId="59" applyNumberFormat="1" applyFont="1" applyFill="1" applyBorder="1" applyAlignment="1">
      <alignment wrapText="1"/>
    </xf>
    <xf numFmtId="165" fontId="25" fillId="33" borderId="30" xfId="59" applyNumberFormat="1" applyFont="1" applyFill="1" applyBorder="1" applyAlignment="1">
      <alignment horizontal="right" wrapText="1"/>
    </xf>
    <xf numFmtId="0" fontId="6" fillId="33" borderId="4" xfId="59" applyFont="1" applyFill="1" applyBorder="1" applyAlignment="1">
      <alignment wrapText="1"/>
    </xf>
    <xf numFmtId="0" fontId="3" fillId="0" borderId="0" xfId="59" applyFont="1" applyFill="1"/>
    <xf numFmtId="0" fontId="6" fillId="0" borderId="2" xfId="59" applyFont="1" applyFill="1" applyBorder="1" applyAlignment="1">
      <alignment wrapText="1"/>
    </xf>
    <xf numFmtId="165" fontId="6" fillId="0" borderId="8" xfId="59" applyNumberFormat="1" applyFont="1" applyFill="1" applyBorder="1" applyAlignment="1">
      <alignment wrapText="1"/>
    </xf>
    <xf numFmtId="165" fontId="25" fillId="0" borderId="30" xfId="59" applyNumberFormat="1" applyFont="1" applyFill="1" applyBorder="1" applyAlignment="1">
      <alignment horizontal="right" wrapText="1"/>
    </xf>
    <xf numFmtId="0" fontId="6" fillId="0" borderId="4" xfId="59" applyFont="1" applyFill="1" applyBorder="1" applyAlignment="1">
      <alignment wrapText="1"/>
    </xf>
    <xf numFmtId="0" fontId="3" fillId="0" borderId="0" xfId="47" applyFont="1" applyFill="1"/>
    <xf numFmtId="0" fontId="6" fillId="0" borderId="2" xfId="59" applyFont="1" applyBorder="1" applyAlignment="1">
      <alignment horizontal="left" vertical="center" wrapText="1"/>
    </xf>
    <xf numFmtId="0" fontId="6" fillId="0" borderId="39" xfId="59" applyFont="1" applyBorder="1" applyAlignment="1">
      <alignment horizontal="left" vertical="center" wrapText="1"/>
    </xf>
    <xf numFmtId="0" fontId="6" fillId="0" borderId="41" xfId="59" applyFont="1" applyBorder="1" applyAlignment="1">
      <alignment horizontal="left" vertical="center" wrapText="1"/>
    </xf>
    <xf numFmtId="165" fontId="5" fillId="0" borderId="0" xfId="0" applyNumberFormat="1" applyFont="1"/>
    <xf numFmtId="165" fontId="28" fillId="34" borderId="1" xfId="47" quotePrefix="1" applyNumberFormat="1" applyFont="1" applyFill="1" applyBorder="1" applyAlignment="1">
      <alignment horizontal="center" vertical="center" wrapText="1"/>
    </xf>
    <xf numFmtId="3" fontId="3" fillId="0" borderId="0" xfId="47" applyNumberFormat="1" applyFont="1"/>
    <xf numFmtId="3" fontId="5" fillId="0" borderId="0" xfId="47" applyNumberFormat="1" applyFont="1"/>
    <xf numFmtId="0" fontId="30" fillId="0" borderId="8" xfId="47" applyFont="1" applyFill="1" applyBorder="1" applyAlignment="1">
      <alignment wrapText="1"/>
    </xf>
    <xf numFmtId="3" fontId="3" fillId="0" borderId="0" xfId="47" applyNumberFormat="1" applyFill="1"/>
    <xf numFmtId="0" fontId="3" fillId="0" borderId="0" xfId="47" quotePrefix="1"/>
    <xf numFmtId="0" fontId="3" fillId="0" borderId="0" xfId="47" applyAlignment="1">
      <alignment horizontal="left"/>
    </xf>
    <xf numFmtId="165" fontId="28" fillId="34" borderId="1" xfId="47" quotePrefix="1" applyNumberFormat="1" applyFont="1" applyFill="1" applyBorder="1" applyAlignment="1">
      <alignment horizontal="center" vertical="center" wrapText="1"/>
    </xf>
    <xf numFmtId="0" fontId="0" fillId="0" borderId="0" xfId="0" applyAlignment="1">
      <alignment horizontal="left"/>
    </xf>
    <xf numFmtId="0" fontId="31" fillId="0" borderId="0" xfId="0" applyFont="1" applyAlignment="1">
      <alignment wrapText="1"/>
    </xf>
    <xf numFmtId="0" fontId="25" fillId="0" borderId="0" xfId="47" applyFont="1" applyBorder="1" applyAlignment="1">
      <alignment horizontal="left" vertical="center"/>
    </xf>
    <xf numFmtId="165" fontId="4" fillId="0" borderId="0" xfId="0" applyNumberFormat="1" applyFont="1" applyBorder="1" applyAlignment="1">
      <alignment vertical="center"/>
    </xf>
    <xf numFmtId="0" fontId="30" fillId="0" borderId="2" xfId="47" applyFont="1" applyBorder="1" applyAlignment="1">
      <alignment horizontal="left" vertical="center" wrapText="1"/>
    </xf>
    <xf numFmtId="166" fontId="30" fillId="0" borderId="30" xfId="47" applyNumberFormat="1" applyFont="1" applyBorder="1" applyAlignment="1">
      <alignment horizontal="right" vertical="center" wrapText="1"/>
    </xf>
    <xf numFmtId="165" fontId="28" fillId="34" borderId="1" xfId="47" quotePrefix="1" applyNumberFormat="1" applyFont="1" applyFill="1" applyBorder="1" applyAlignment="1">
      <alignment horizontal="center" vertical="center" wrapText="1"/>
    </xf>
    <xf numFmtId="165" fontId="29" fillId="35" borderId="30" xfId="59" applyNumberFormat="1" applyFont="1" applyFill="1" applyBorder="1" applyAlignment="1">
      <alignment horizontal="right" wrapText="1"/>
    </xf>
    <xf numFmtId="165" fontId="29" fillId="35" borderId="30" xfId="47" applyNumberFormat="1" applyFont="1" applyFill="1" applyBorder="1" applyAlignment="1">
      <alignment horizontal="right" wrapText="1"/>
    </xf>
    <xf numFmtId="0" fontId="0" fillId="0" borderId="0" xfId="0"/>
    <xf numFmtId="0" fontId="6" fillId="0" borderId="61" xfId="0" applyFont="1" applyBorder="1" applyAlignment="1">
      <alignment horizontal="left" vertical="center" wrapText="1"/>
    </xf>
    <xf numFmtId="165" fontId="6" fillId="0" borderId="3" xfId="0" applyNumberFormat="1" applyFont="1" applyBorder="1" applyAlignment="1">
      <alignment horizontal="right" vertical="center" wrapText="1"/>
    </xf>
    <xf numFmtId="165" fontId="6" fillId="0" borderId="9" xfId="0" applyNumberFormat="1" applyFont="1" applyBorder="1" applyAlignment="1">
      <alignment horizontal="right" vertical="center" wrapText="1"/>
    </xf>
    <xf numFmtId="165" fontId="6" fillId="0" borderId="32" xfId="0" applyNumberFormat="1" applyFont="1" applyBorder="1" applyAlignment="1">
      <alignment horizontal="right" vertical="center" wrapText="1"/>
    </xf>
    <xf numFmtId="165" fontId="6" fillId="0" borderId="66" xfId="0" applyNumberFormat="1" applyFont="1" applyBorder="1" applyAlignment="1">
      <alignment horizontal="right" vertical="center" wrapText="1"/>
    </xf>
    <xf numFmtId="165" fontId="37" fillId="34" borderId="82" xfId="47" quotePrefix="1" applyNumberFormat="1" applyFont="1" applyFill="1" applyBorder="1" applyAlignment="1">
      <alignment horizontal="center" vertical="center" wrapText="1"/>
    </xf>
    <xf numFmtId="165" fontId="37" fillId="34" borderId="83" xfId="47" quotePrefix="1" applyNumberFormat="1" applyFont="1" applyFill="1" applyBorder="1" applyAlignment="1">
      <alignment horizontal="center" vertical="center" wrapText="1"/>
    </xf>
    <xf numFmtId="165" fontId="37" fillId="34" borderId="84" xfId="47" quotePrefix="1" applyNumberFormat="1" applyFont="1" applyFill="1" applyBorder="1" applyAlignment="1">
      <alignment horizontal="center" vertical="center" wrapText="1"/>
    </xf>
    <xf numFmtId="165" fontId="31" fillId="0" borderId="85" xfId="0" applyNumberFormat="1" applyFont="1" applyBorder="1" applyAlignment="1">
      <alignment horizontal="right" vertical="center" wrapText="1"/>
    </xf>
    <xf numFmtId="165" fontId="31" fillId="0" borderId="86" xfId="0" applyNumberFormat="1" applyFont="1" applyBorder="1" applyAlignment="1">
      <alignment horizontal="right" vertical="center" wrapText="1"/>
    </xf>
    <xf numFmtId="165" fontId="31" fillId="0" borderId="87" xfId="0" applyNumberFormat="1" applyFont="1" applyBorder="1" applyAlignment="1">
      <alignment horizontal="right" vertical="center" wrapText="1"/>
    </xf>
    <xf numFmtId="165" fontId="38" fillId="0" borderId="88" xfId="0" applyNumberFormat="1" applyFont="1" applyBorder="1" applyAlignment="1">
      <alignment horizontal="right" vertical="center" wrapText="1"/>
    </xf>
    <xf numFmtId="165" fontId="38" fillId="0" borderId="89" xfId="0" applyNumberFormat="1" applyFont="1" applyBorder="1" applyAlignment="1">
      <alignment horizontal="right" vertical="center" wrapText="1"/>
    </xf>
    <xf numFmtId="165" fontId="38" fillId="0" borderId="90" xfId="0" applyNumberFormat="1" applyFont="1" applyBorder="1" applyAlignment="1">
      <alignment horizontal="right" vertical="center" wrapText="1"/>
    </xf>
    <xf numFmtId="0" fontId="31" fillId="0" borderId="96" xfId="0" applyFont="1" applyBorder="1" applyAlignment="1">
      <alignment horizontal="left" vertical="center" wrapText="1"/>
    </xf>
    <xf numFmtId="0" fontId="31" fillId="0" borderId="97" xfId="0" applyFont="1" applyBorder="1" applyAlignment="1">
      <alignment horizontal="left" vertical="center" wrapText="1"/>
    </xf>
    <xf numFmtId="0" fontId="38" fillId="0" borderId="98" xfId="0" applyFont="1" applyBorder="1" applyAlignment="1">
      <alignment horizontal="left" vertical="center" wrapText="1"/>
    </xf>
    <xf numFmtId="0" fontId="30" fillId="0" borderId="0" xfId="47" applyFont="1" applyBorder="1" applyAlignment="1">
      <alignment horizontal="left" vertical="center" wrapText="1"/>
    </xf>
    <xf numFmtId="4" fontId="6" fillId="0" borderId="0" xfId="47" applyNumberFormat="1" applyFont="1" applyBorder="1" applyAlignment="1">
      <alignment horizontal="right" vertical="center" wrapText="1"/>
    </xf>
    <xf numFmtId="4" fontId="6" fillId="0" borderId="8" xfId="47" applyNumberFormat="1" applyFont="1" applyBorder="1" applyAlignment="1">
      <alignment horizontal="right" vertical="center" wrapText="1"/>
    </xf>
    <xf numFmtId="0" fontId="3" fillId="0" borderId="8" xfId="47" applyFont="1" applyBorder="1"/>
    <xf numFmtId="0" fontId="0" fillId="0" borderId="0" xfId="0" applyAlignment="1">
      <alignment horizontal="center"/>
    </xf>
    <xf numFmtId="165" fontId="0" fillId="0" borderId="0" xfId="0" applyNumberFormat="1"/>
    <xf numFmtId="0" fontId="32" fillId="0" borderId="0" xfId="47" applyFont="1" applyAlignment="1">
      <alignment horizontal="left"/>
    </xf>
    <xf numFmtId="0" fontId="0" fillId="0" borderId="0" xfId="0"/>
    <xf numFmtId="165" fontId="0" fillId="0" borderId="0" xfId="0" applyNumberFormat="1"/>
    <xf numFmtId="0" fontId="6" fillId="0" borderId="20" xfId="0" applyFont="1" applyBorder="1" applyAlignment="1">
      <alignment horizontal="left" vertical="center" wrapText="1"/>
    </xf>
    <xf numFmtId="165" fontId="6" fillId="0" borderId="2"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0" fontId="25" fillId="36" borderId="25" xfId="60" applyFont="1" applyFill="1" applyBorder="1" applyAlignment="1">
      <alignment vertical="center" wrapText="1"/>
    </xf>
    <xf numFmtId="0" fontId="25" fillId="36" borderId="28" xfId="60" applyFont="1" applyFill="1" applyBorder="1" applyAlignment="1">
      <alignment vertical="center" wrapText="1"/>
    </xf>
    <xf numFmtId="165" fontId="6" fillId="0" borderId="2"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0" fontId="30" fillId="0" borderId="25" xfId="60" applyFont="1" applyBorder="1" applyAlignment="1">
      <alignment vertical="center" wrapText="1"/>
    </xf>
    <xf numFmtId="0" fontId="30" fillId="0" borderId="26" xfId="60" applyFont="1" applyBorder="1" applyAlignment="1">
      <alignment vertical="center" wrapText="1"/>
    </xf>
    <xf numFmtId="0" fontId="30" fillId="0" borderId="27" xfId="60" applyFont="1" applyBorder="1" applyAlignment="1">
      <alignment vertical="center" wrapText="1"/>
    </xf>
    <xf numFmtId="165" fontId="6" fillId="33" borderId="2" xfId="0" applyNumberFormat="1" applyFont="1" applyFill="1" applyBorder="1" applyAlignment="1">
      <alignment horizontal="right" vertical="center" wrapText="1"/>
    </xf>
    <xf numFmtId="0" fontId="6" fillId="33" borderId="28" xfId="60" applyFont="1" applyFill="1" applyBorder="1" applyAlignment="1">
      <alignment vertical="center" wrapText="1"/>
    </xf>
    <xf numFmtId="165" fontId="6" fillId="33" borderId="8" xfId="0" applyNumberFormat="1" applyFont="1" applyFill="1" applyBorder="1" applyAlignment="1">
      <alignment horizontal="right" vertical="center" wrapText="1"/>
    </xf>
    <xf numFmtId="165" fontId="6" fillId="0" borderId="40" xfId="0" applyNumberFormat="1" applyFont="1" applyFill="1" applyBorder="1" applyAlignment="1">
      <alignment horizontal="right" vertical="center" wrapText="1"/>
    </xf>
    <xf numFmtId="165" fontId="6" fillId="0" borderId="42" xfId="0" applyNumberFormat="1" applyFont="1" applyFill="1" applyBorder="1" applyAlignment="1">
      <alignment horizontal="right" vertical="center" wrapText="1"/>
    </xf>
    <xf numFmtId="165" fontId="4" fillId="0" borderId="3" xfId="0" applyNumberFormat="1" applyFont="1" applyBorder="1" applyAlignment="1">
      <alignment vertical="center"/>
    </xf>
    <xf numFmtId="0" fontId="6" fillId="0" borderId="3" xfId="47" applyFont="1" applyBorder="1" applyAlignment="1">
      <alignment horizontal="left" vertical="center" wrapText="1"/>
    </xf>
    <xf numFmtId="0" fontId="25" fillId="0" borderId="3" xfId="47" applyFont="1" applyBorder="1" applyAlignment="1">
      <alignment horizontal="left" vertical="center"/>
    </xf>
    <xf numFmtId="165" fontId="6" fillId="0" borderId="20" xfId="0" applyNumberFormat="1" applyFont="1" applyBorder="1" applyAlignment="1">
      <alignment horizontal="right" vertical="center" wrapText="1"/>
    </xf>
    <xf numFmtId="165" fontId="6" fillId="0" borderId="22" xfId="0" applyNumberFormat="1" applyFont="1" applyBorder="1" applyAlignment="1">
      <alignment horizontal="right" vertical="center" wrapText="1"/>
    </xf>
    <xf numFmtId="0" fontId="6" fillId="0" borderId="28" xfId="60" applyFont="1" applyFill="1" applyBorder="1" applyAlignment="1">
      <alignment vertical="center" wrapText="1"/>
    </xf>
    <xf numFmtId="0" fontId="25" fillId="36" borderId="2" xfId="60" applyFont="1" applyFill="1" applyBorder="1" applyAlignment="1">
      <alignment vertical="center" wrapText="1"/>
    </xf>
    <xf numFmtId="0" fontId="6" fillId="33" borderId="3" xfId="60" applyFont="1" applyFill="1" applyBorder="1" applyAlignment="1">
      <alignment vertical="center" wrapText="1"/>
    </xf>
    <xf numFmtId="165" fontId="6" fillId="33" borderId="3" xfId="60" applyNumberFormat="1" applyFont="1" applyFill="1" applyBorder="1" applyAlignment="1">
      <alignment vertical="center" wrapText="1"/>
    </xf>
    <xf numFmtId="165" fontId="6" fillId="0" borderId="39" xfId="0" applyNumberFormat="1" applyFont="1" applyFill="1" applyBorder="1" applyAlignment="1">
      <alignment horizontal="right" vertical="center" wrapText="1"/>
    </xf>
    <xf numFmtId="165" fontId="6" fillId="0" borderId="41" xfId="0" applyNumberFormat="1" applyFont="1" applyFill="1" applyBorder="1" applyAlignment="1">
      <alignment horizontal="right" vertical="center" wrapText="1"/>
    </xf>
    <xf numFmtId="165" fontId="6" fillId="0" borderId="8"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22"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7" xfId="0" applyNumberFormat="1" applyFont="1" applyBorder="1" applyAlignment="1">
      <alignment horizontal="center" vertical="center"/>
    </xf>
    <xf numFmtId="0" fontId="6" fillId="0" borderId="2" xfId="60" applyFont="1" applyFill="1" applyBorder="1" applyAlignment="1">
      <alignment vertical="center" wrapText="1"/>
    </xf>
    <xf numFmtId="165" fontId="6" fillId="0" borderId="2" xfId="60" applyNumberFormat="1" applyFont="1" applyFill="1" applyBorder="1" applyAlignment="1">
      <alignment vertical="center" wrapText="1"/>
    </xf>
    <xf numFmtId="165" fontId="6" fillId="0" borderId="8" xfId="60" applyNumberFormat="1" applyFont="1" applyFill="1" applyBorder="1" applyAlignment="1">
      <alignment vertical="center" wrapText="1"/>
    </xf>
    <xf numFmtId="0" fontId="6" fillId="0" borderId="3" xfId="60" applyFont="1" applyFill="1" applyBorder="1" applyAlignment="1">
      <alignment vertical="center" wrapText="1"/>
    </xf>
    <xf numFmtId="165" fontId="6" fillId="0" borderId="3" xfId="60" applyNumberFormat="1" applyFont="1" applyFill="1" applyBorder="1" applyAlignment="1">
      <alignment vertical="center" wrapText="1"/>
    </xf>
    <xf numFmtId="0" fontId="30" fillId="0" borderId="41" xfId="60" applyFont="1" applyBorder="1" applyAlignment="1">
      <alignment vertical="top" wrapText="1"/>
    </xf>
    <xf numFmtId="0" fontId="30" fillId="0" borderId="26" xfId="60" applyFont="1" applyBorder="1" applyAlignment="1">
      <alignment vertical="top" wrapText="1"/>
    </xf>
    <xf numFmtId="165" fontId="28" fillId="34" borderId="74" xfId="0" quotePrefix="1" applyNumberFormat="1" applyFont="1" applyFill="1" applyBorder="1" applyAlignment="1">
      <alignment horizontal="center" vertical="center" wrapText="1"/>
    </xf>
    <xf numFmtId="165" fontId="6" fillId="33" borderId="75" xfId="0" applyNumberFormat="1" applyFont="1" applyFill="1" applyBorder="1" applyAlignment="1">
      <alignment horizontal="right" vertical="center" wrapText="1"/>
    </xf>
    <xf numFmtId="165" fontId="6" fillId="0" borderId="76" xfId="0" applyNumberFormat="1" applyFont="1" applyFill="1" applyBorder="1" applyAlignment="1">
      <alignment horizontal="right" vertical="center" wrapText="1"/>
    </xf>
    <xf numFmtId="165" fontId="6" fillId="0" borderId="75" xfId="0" applyNumberFormat="1" applyFont="1" applyBorder="1" applyAlignment="1">
      <alignment horizontal="right" vertical="center" wrapText="1"/>
    </xf>
    <xf numFmtId="165" fontId="6" fillId="0" borderId="75" xfId="0" applyNumberFormat="1" applyFont="1" applyFill="1" applyBorder="1" applyAlignment="1">
      <alignment horizontal="right" vertical="center" wrapText="1"/>
    </xf>
    <xf numFmtId="165" fontId="25" fillId="36" borderId="75" xfId="0" applyNumberFormat="1" applyFont="1" applyFill="1" applyBorder="1" applyAlignment="1">
      <alignment horizontal="right" vertical="center" wrapText="1"/>
    </xf>
    <xf numFmtId="165" fontId="6" fillId="33" borderId="77" xfId="0" applyNumberFormat="1" applyFont="1" applyFill="1" applyBorder="1" applyAlignment="1">
      <alignment horizontal="right" vertical="center" wrapText="1"/>
    </xf>
    <xf numFmtId="165" fontId="6" fillId="0" borderId="78" xfId="0" applyNumberFormat="1" applyFont="1" applyFill="1" applyBorder="1" applyAlignment="1">
      <alignment horizontal="right" vertical="center" wrapText="1"/>
    </xf>
    <xf numFmtId="165" fontId="6" fillId="0" borderId="77" xfId="0" applyNumberFormat="1" applyFont="1" applyFill="1" applyBorder="1" applyAlignment="1">
      <alignment horizontal="right" vertical="center" wrapText="1"/>
    </xf>
    <xf numFmtId="165" fontId="6" fillId="0" borderId="79" xfId="0" applyNumberFormat="1" applyFont="1" applyBorder="1" applyAlignment="1">
      <alignment horizontal="right" vertical="center" wrapText="1"/>
    </xf>
    <xf numFmtId="165" fontId="6" fillId="0" borderId="77" xfId="0" applyNumberFormat="1" applyFont="1" applyBorder="1" applyAlignment="1">
      <alignment vertical="center"/>
    </xf>
    <xf numFmtId="165" fontId="4" fillId="0" borderId="80" xfId="0" applyNumberFormat="1" applyFont="1" applyBorder="1" applyAlignment="1">
      <alignment vertical="center"/>
    </xf>
    <xf numFmtId="165" fontId="6" fillId="33" borderId="9" xfId="60" applyNumberFormat="1" applyFont="1" applyFill="1" applyBorder="1" applyAlignment="1">
      <alignment vertical="center" wrapText="1"/>
    </xf>
    <xf numFmtId="165" fontId="6" fillId="0" borderId="9" xfId="60" applyNumberFormat="1" applyFont="1" applyFill="1" applyBorder="1" applyAlignment="1">
      <alignment vertical="center" wrapText="1"/>
    </xf>
    <xf numFmtId="165" fontId="25" fillId="36" borderId="81" xfId="0" applyNumberFormat="1" applyFont="1" applyFill="1" applyBorder="1" applyAlignment="1">
      <alignment horizontal="right" vertical="center" wrapText="1"/>
    </xf>
    <xf numFmtId="165" fontId="25" fillId="0" borderId="75" xfId="0" applyNumberFormat="1" applyFont="1" applyFill="1" applyBorder="1" applyAlignment="1">
      <alignment horizontal="right" vertical="center" wrapText="1"/>
    </xf>
    <xf numFmtId="165" fontId="6" fillId="0" borderId="79" xfId="0" applyNumberFormat="1" applyFont="1" applyBorder="1" applyAlignment="1">
      <alignment vertical="center"/>
    </xf>
    <xf numFmtId="165" fontId="25" fillId="36" borderId="2" xfId="60" applyNumberFormat="1" applyFont="1" applyFill="1" applyBorder="1" applyAlignment="1">
      <alignment vertical="center" wrapText="1"/>
    </xf>
    <xf numFmtId="165" fontId="25" fillId="36" borderId="2" xfId="0" applyNumberFormat="1" applyFont="1" applyFill="1" applyBorder="1" applyAlignment="1">
      <alignment horizontal="right" vertical="center" wrapText="1"/>
    </xf>
    <xf numFmtId="165" fontId="25" fillId="36" borderId="28" xfId="60" applyNumberFormat="1" applyFont="1" applyFill="1" applyBorder="1" applyAlignment="1">
      <alignment vertical="center" wrapText="1"/>
    </xf>
    <xf numFmtId="165" fontId="6" fillId="33" borderId="3" xfId="0" applyNumberFormat="1" applyFont="1" applyFill="1" applyBorder="1" applyAlignment="1">
      <alignment horizontal="right" vertical="center" wrapText="1"/>
    </xf>
    <xf numFmtId="165" fontId="6" fillId="33" borderId="9" xfId="0" applyNumberFormat="1" applyFont="1" applyFill="1" applyBorder="1" applyAlignment="1">
      <alignment horizontal="right" vertical="center" wrapText="1"/>
    </xf>
    <xf numFmtId="165" fontId="25" fillId="36" borderId="5" xfId="0" applyNumberFormat="1" applyFont="1" applyFill="1" applyBorder="1" applyAlignment="1">
      <alignment horizontal="right" vertical="center" wrapText="1"/>
    </xf>
    <xf numFmtId="0" fontId="30" fillId="0" borderId="3" xfId="60" applyFont="1" applyFill="1" applyBorder="1" applyAlignment="1">
      <alignment vertical="center" wrapText="1"/>
    </xf>
    <xf numFmtId="0" fontId="6" fillId="33" borderId="2" xfId="60" applyFont="1" applyFill="1" applyBorder="1" applyAlignment="1">
      <alignment vertical="center" wrapText="1"/>
    </xf>
    <xf numFmtId="165" fontId="6" fillId="0" borderId="3" xfId="0" applyNumberFormat="1" applyFont="1" applyFill="1" applyBorder="1" applyAlignment="1">
      <alignment horizontal="right" vertical="center" wrapText="1"/>
    </xf>
    <xf numFmtId="0" fontId="0" fillId="0" borderId="0" xfId="0" applyAlignment="1">
      <alignment horizontal="left"/>
    </xf>
    <xf numFmtId="0" fontId="30" fillId="0" borderId="27" xfId="60" applyFont="1" applyBorder="1" applyAlignment="1">
      <alignment wrapText="1"/>
    </xf>
    <xf numFmtId="0" fontId="30" fillId="0" borderId="28" xfId="60" applyFont="1" applyFill="1" applyBorder="1" applyAlignment="1">
      <alignment vertical="center" wrapText="1"/>
    </xf>
    <xf numFmtId="0" fontId="26" fillId="0" borderId="28" xfId="60" applyFont="1" applyFill="1" applyBorder="1" applyAlignment="1">
      <alignment vertical="center" wrapText="1"/>
    </xf>
    <xf numFmtId="0" fontId="30" fillId="0" borderId="3" xfId="60" applyFont="1" applyBorder="1" applyAlignment="1">
      <alignment vertical="center" wrapText="1"/>
    </xf>
    <xf numFmtId="0" fontId="30" fillId="0" borderId="39" xfId="60" applyFont="1" applyBorder="1" applyAlignment="1">
      <alignment vertical="center" wrapText="1"/>
    </xf>
    <xf numFmtId="0" fontId="30" fillId="0" borderId="41" xfId="60" applyFont="1" applyBorder="1" applyAlignment="1">
      <alignment vertical="center" wrapText="1"/>
    </xf>
    <xf numFmtId="0" fontId="30" fillId="0" borderId="2" xfId="60" applyFont="1" applyBorder="1" applyAlignment="1">
      <alignment vertical="center" wrapText="1"/>
    </xf>
    <xf numFmtId="0" fontId="30" fillId="0" borderId="28" xfId="60" applyFont="1" applyBorder="1" applyAlignment="1">
      <alignment vertical="top" wrapText="1"/>
    </xf>
    <xf numFmtId="0" fontId="30" fillId="0" borderId="3" xfId="60" applyFont="1" applyBorder="1" applyAlignment="1">
      <alignment vertical="top" wrapText="1"/>
    </xf>
    <xf numFmtId="0" fontId="30" fillId="0" borderId="3" xfId="60" applyFont="1" applyBorder="1" applyAlignment="1">
      <alignment wrapText="1"/>
    </xf>
    <xf numFmtId="0" fontId="30" fillId="0" borderId="2" xfId="60" applyFont="1" applyFill="1" applyBorder="1" applyAlignment="1">
      <alignment vertical="center" wrapText="1"/>
    </xf>
    <xf numFmtId="0" fontId="32" fillId="0" borderId="0" xfId="47" applyFont="1" applyAlignment="1">
      <alignment horizontal="left"/>
    </xf>
    <xf numFmtId="165" fontId="32" fillId="0" borderId="0" xfId="47" applyNumberFormat="1" applyFont="1"/>
    <xf numFmtId="165" fontId="32" fillId="0" borderId="0" xfId="0" applyNumberFormat="1" applyFont="1"/>
    <xf numFmtId="0" fontId="32" fillId="0" borderId="0" xfId="0" applyFont="1" applyAlignment="1">
      <alignment horizontal="left"/>
    </xf>
    <xf numFmtId="165" fontId="32" fillId="0" borderId="0" xfId="0" applyNumberFormat="1" applyFont="1" applyFill="1"/>
    <xf numFmtId="165" fontId="30" fillId="0" borderId="30" xfId="47" applyNumberFormat="1" applyFont="1" applyFill="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center"/>
    </xf>
    <xf numFmtId="0" fontId="37" fillId="34" borderId="91" xfId="47" applyFont="1" applyFill="1" applyBorder="1" applyAlignment="1">
      <alignment horizontal="left" wrapText="1"/>
    </xf>
    <xf numFmtId="0" fontId="37" fillId="34" borderId="95" xfId="47" applyFont="1" applyFill="1" applyBorder="1" applyAlignment="1">
      <alignment horizontal="left" wrapText="1"/>
    </xf>
    <xf numFmtId="165" fontId="37" fillId="34" borderId="92" xfId="47" quotePrefix="1" applyNumberFormat="1" applyFont="1" applyFill="1" applyBorder="1" applyAlignment="1">
      <alignment horizontal="center" vertical="center" wrapText="1"/>
    </xf>
    <xf numFmtId="165" fontId="37" fillId="34" borderId="93" xfId="47" quotePrefix="1" applyNumberFormat="1" applyFont="1" applyFill="1" applyBorder="1" applyAlignment="1">
      <alignment horizontal="center" vertical="center" wrapText="1"/>
    </xf>
    <xf numFmtId="165" fontId="37" fillId="34" borderId="94" xfId="47" quotePrefix="1" applyNumberFormat="1" applyFont="1" applyFill="1" applyBorder="1" applyAlignment="1">
      <alignment horizontal="center" vertical="center" wrapText="1"/>
    </xf>
    <xf numFmtId="0" fontId="39" fillId="34" borderId="72" xfId="47" applyFont="1" applyFill="1" applyBorder="1" applyAlignment="1">
      <alignment horizontal="center" vertical="center"/>
    </xf>
    <xf numFmtId="0" fontId="39" fillId="34" borderId="68" xfId="47" applyFont="1" applyFill="1" applyBorder="1" applyAlignment="1">
      <alignment horizontal="center" vertical="center"/>
    </xf>
    <xf numFmtId="0" fontId="39" fillId="34" borderId="73" xfId="47" applyFont="1" applyFill="1" applyBorder="1" applyAlignment="1">
      <alignment horizontal="center" vertical="center"/>
    </xf>
    <xf numFmtId="0" fontId="37" fillId="34" borderId="72" xfId="47" applyFont="1" applyFill="1" applyBorder="1" applyAlignment="1">
      <alignment horizontal="left" wrapText="1"/>
    </xf>
    <xf numFmtId="0" fontId="37" fillId="34" borderId="60" xfId="47" applyFont="1" applyFill="1" applyBorder="1" applyAlignment="1">
      <alignment horizontal="left" wrapText="1"/>
    </xf>
    <xf numFmtId="165" fontId="37" fillId="34" borderId="69" xfId="47" quotePrefix="1" applyNumberFormat="1" applyFont="1" applyFill="1" applyBorder="1" applyAlignment="1">
      <alignment horizontal="center" vertical="center" wrapText="1"/>
    </xf>
    <xf numFmtId="165" fontId="37" fillId="34" borderId="21" xfId="47" quotePrefix="1" applyNumberFormat="1" applyFont="1" applyFill="1" applyBorder="1" applyAlignment="1">
      <alignment horizontal="center" vertical="center" wrapText="1"/>
    </xf>
    <xf numFmtId="165" fontId="37" fillId="34" borderId="70" xfId="47" quotePrefix="1" applyNumberFormat="1" applyFont="1" applyFill="1" applyBorder="1" applyAlignment="1">
      <alignment horizontal="center" vertical="center" wrapText="1"/>
    </xf>
    <xf numFmtId="165" fontId="37" fillId="34" borderId="22" xfId="47" quotePrefix="1" applyNumberFormat="1" applyFont="1" applyFill="1" applyBorder="1" applyAlignment="1">
      <alignment horizontal="center" vertical="center" wrapText="1"/>
    </xf>
    <xf numFmtId="165" fontId="37" fillId="34" borderId="71" xfId="47" quotePrefix="1" applyNumberFormat="1" applyFont="1" applyFill="1" applyBorder="1" applyAlignment="1">
      <alignment horizontal="center" vertical="center" wrapText="1"/>
    </xf>
    <xf numFmtId="165" fontId="37" fillId="34" borderId="20" xfId="47" quotePrefix="1" applyNumberFormat="1" applyFont="1" applyFill="1" applyBorder="1" applyAlignment="1">
      <alignment horizontal="center" vertical="center" wrapText="1"/>
    </xf>
    <xf numFmtId="165" fontId="37" fillId="34" borderId="73" xfId="47" quotePrefix="1" applyNumberFormat="1" applyFont="1" applyFill="1" applyBorder="1" applyAlignment="1">
      <alignment horizontal="center" vertical="center" wrapText="1"/>
    </xf>
    <xf numFmtId="0" fontId="33" fillId="34" borderId="72" xfId="47" applyFont="1" applyFill="1" applyBorder="1" applyAlignment="1">
      <alignment horizontal="center" vertical="center"/>
    </xf>
    <xf numFmtId="0" fontId="33" fillId="34" borderId="68" xfId="47" applyFont="1" applyFill="1" applyBorder="1" applyAlignment="1">
      <alignment horizontal="center" vertical="center"/>
    </xf>
    <xf numFmtId="0" fontId="33" fillId="34" borderId="73" xfId="47" applyFont="1" applyFill="1" applyBorder="1" applyAlignment="1">
      <alignment horizontal="center" vertical="center"/>
    </xf>
    <xf numFmtId="0" fontId="35" fillId="34" borderId="72" xfId="47" applyFont="1" applyFill="1" applyBorder="1" applyAlignment="1">
      <alignment horizontal="center" vertical="center"/>
    </xf>
    <xf numFmtId="0" fontId="35" fillId="34" borderId="68" xfId="47" applyFont="1" applyFill="1" applyBorder="1" applyAlignment="1">
      <alignment horizontal="center" vertical="center"/>
    </xf>
    <xf numFmtId="0" fontId="35" fillId="34" borderId="73" xfId="47" applyFont="1" applyFill="1" applyBorder="1" applyAlignment="1">
      <alignment horizontal="center" vertical="center"/>
    </xf>
    <xf numFmtId="0" fontId="34" fillId="34" borderId="72" xfId="47" applyFont="1" applyFill="1" applyBorder="1" applyAlignment="1">
      <alignment horizontal="left" wrapText="1"/>
    </xf>
    <xf numFmtId="0" fontId="34" fillId="34" borderId="60" xfId="47" applyFont="1" applyFill="1" applyBorder="1" applyAlignment="1">
      <alignment horizontal="left" wrapText="1"/>
    </xf>
    <xf numFmtId="165" fontId="34" fillId="34" borderId="69" xfId="47" quotePrefix="1" applyNumberFormat="1" applyFont="1" applyFill="1" applyBorder="1" applyAlignment="1">
      <alignment horizontal="center" vertical="center" wrapText="1"/>
    </xf>
    <xf numFmtId="165" fontId="34" fillId="34" borderId="21" xfId="47" quotePrefix="1" applyNumberFormat="1" applyFont="1" applyFill="1" applyBorder="1" applyAlignment="1">
      <alignment horizontal="center" vertical="center" wrapText="1"/>
    </xf>
    <xf numFmtId="165" fontId="34" fillId="34" borderId="70" xfId="47" quotePrefix="1" applyNumberFormat="1" applyFont="1" applyFill="1" applyBorder="1" applyAlignment="1">
      <alignment horizontal="center" vertical="center" wrapText="1"/>
    </xf>
    <xf numFmtId="165" fontId="34" fillId="34" borderId="22" xfId="47" quotePrefix="1" applyNumberFormat="1" applyFont="1" applyFill="1" applyBorder="1" applyAlignment="1">
      <alignment horizontal="center" vertical="center" wrapText="1"/>
    </xf>
    <xf numFmtId="165" fontId="34" fillId="34" borderId="71" xfId="47" quotePrefix="1" applyNumberFormat="1" applyFont="1" applyFill="1" applyBorder="1" applyAlignment="1">
      <alignment horizontal="center" vertical="center" wrapText="1"/>
    </xf>
    <xf numFmtId="165" fontId="34" fillId="34" borderId="20" xfId="47" quotePrefix="1" applyNumberFormat="1" applyFont="1" applyFill="1" applyBorder="1" applyAlignment="1">
      <alignment horizontal="center" vertical="center" wrapText="1"/>
    </xf>
    <xf numFmtId="165" fontId="34" fillId="34" borderId="73" xfId="47" quotePrefix="1" applyNumberFormat="1" applyFont="1" applyFill="1" applyBorder="1" applyAlignment="1">
      <alignment horizontal="center" vertical="center" wrapText="1"/>
    </xf>
    <xf numFmtId="0" fontId="27" fillId="34" borderId="9" xfId="47" applyFont="1" applyFill="1" applyBorder="1" applyAlignment="1">
      <alignment horizontal="center" vertical="center"/>
    </xf>
    <xf numFmtId="0" fontId="27" fillId="34" borderId="10" xfId="47" applyFont="1" applyFill="1" applyBorder="1" applyAlignment="1">
      <alignment horizontal="center" vertical="center"/>
    </xf>
    <xf numFmtId="0" fontId="27" fillId="34" borderId="1" xfId="47" applyFont="1" applyFill="1" applyBorder="1" applyAlignment="1">
      <alignment horizontal="center" vertical="center"/>
    </xf>
    <xf numFmtId="0" fontId="27" fillId="34" borderId="7" xfId="47" applyFont="1" applyFill="1" applyBorder="1" applyAlignment="1">
      <alignment horizontal="left" wrapText="1"/>
    </xf>
    <xf numFmtId="0" fontId="27" fillId="34" borderId="20" xfId="47" applyFont="1" applyFill="1" applyBorder="1" applyAlignment="1">
      <alignment horizontal="left" wrapText="1"/>
    </xf>
    <xf numFmtId="165" fontId="28" fillId="34" borderId="6" xfId="47" quotePrefix="1" applyNumberFormat="1" applyFont="1" applyFill="1" applyBorder="1" applyAlignment="1">
      <alignment horizontal="center" vertical="center" wrapText="1"/>
    </xf>
    <xf numFmtId="165" fontId="28" fillId="34" borderId="21" xfId="47" quotePrefix="1" applyNumberFormat="1" applyFont="1" applyFill="1" applyBorder="1" applyAlignment="1">
      <alignment horizontal="center" vertical="center" wrapText="1"/>
    </xf>
    <xf numFmtId="165" fontId="28" fillId="34" borderId="5" xfId="47" quotePrefix="1" applyNumberFormat="1" applyFont="1" applyFill="1" applyBorder="1" applyAlignment="1">
      <alignment horizontal="center" vertical="center" wrapText="1"/>
    </xf>
    <xf numFmtId="165" fontId="28" fillId="34" borderId="22" xfId="47" quotePrefix="1" applyNumberFormat="1" applyFont="1" applyFill="1" applyBorder="1" applyAlignment="1">
      <alignment horizontal="center" vertical="center" wrapText="1"/>
    </xf>
    <xf numFmtId="165" fontId="28" fillId="34" borderId="7" xfId="47" quotePrefix="1" applyNumberFormat="1" applyFont="1" applyFill="1" applyBorder="1" applyAlignment="1">
      <alignment horizontal="center" vertical="center" wrapText="1"/>
    </xf>
    <xf numFmtId="165" fontId="28" fillId="34" borderId="20" xfId="47" quotePrefix="1" applyNumberFormat="1" applyFont="1" applyFill="1" applyBorder="1" applyAlignment="1">
      <alignment horizontal="center" vertical="center" wrapText="1"/>
    </xf>
    <xf numFmtId="165" fontId="28" fillId="34" borderId="1" xfId="47" quotePrefix="1" applyNumberFormat="1" applyFont="1" applyFill="1" applyBorder="1" applyAlignment="1">
      <alignment horizontal="center" vertical="center" wrapText="1"/>
    </xf>
    <xf numFmtId="165" fontId="28" fillId="34" borderId="49" xfId="47" quotePrefix="1" applyNumberFormat="1" applyFont="1" applyFill="1" applyBorder="1" applyAlignment="1">
      <alignment horizontal="center" vertical="center" wrapText="1"/>
    </xf>
    <xf numFmtId="165" fontId="28" fillId="34" borderId="6" xfId="0" quotePrefix="1" applyNumberFormat="1" applyFont="1" applyFill="1" applyBorder="1" applyAlignment="1">
      <alignment horizontal="center" vertical="center" wrapText="1"/>
    </xf>
    <xf numFmtId="165" fontId="28" fillId="34" borderId="21" xfId="0" quotePrefix="1" applyNumberFormat="1" applyFont="1" applyFill="1" applyBorder="1" applyAlignment="1">
      <alignment horizontal="center" vertical="center" wrapText="1"/>
    </xf>
    <xf numFmtId="165" fontId="28" fillId="34" borderId="5" xfId="0" quotePrefix="1" applyNumberFormat="1" applyFont="1" applyFill="1" applyBorder="1" applyAlignment="1">
      <alignment horizontal="center" vertical="center" wrapText="1"/>
    </xf>
    <xf numFmtId="165" fontId="28" fillId="34" borderId="22" xfId="0" quotePrefix="1" applyNumberFormat="1" applyFont="1" applyFill="1" applyBorder="1" applyAlignment="1">
      <alignment horizontal="center" vertical="center" wrapText="1"/>
    </xf>
    <xf numFmtId="165" fontId="28" fillId="34" borderId="35" xfId="0" quotePrefix="1" applyNumberFormat="1" applyFont="1" applyFill="1" applyBorder="1" applyAlignment="1">
      <alignment horizontal="center" vertical="center" wrapText="1"/>
    </xf>
    <xf numFmtId="165" fontId="28" fillId="34" borderId="20" xfId="0" quotePrefix="1" applyNumberFormat="1" applyFont="1" applyFill="1" applyBorder="1" applyAlignment="1">
      <alignment horizontal="center" vertical="center" wrapText="1"/>
    </xf>
    <xf numFmtId="165" fontId="28" fillId="34" borderId="37" xfId="0" quotePrefix="1" applyNumberFormat="1" applyFont="1" applyFill="1" applyBorder="1" applyAlignment="1">
      <alignment horizontal="center" vertical="center" wrapText="1"/>
    </xf>
    <xf numFmtId="0" fontId="27" fillId="34" borderId="7" xfId="47" applyFont="1" applyFill="1" applyBorder="1" applyAlignment="1">
      <alignment horizontal="center" vertical="center"/>
    </xf>
    <xf numFmtId="0" fontId="27" fillId="34" borderId="23" xfId="47" applyFont="1" applyFill="1" applyBorder="1" applyAlignment="1">
      <alignment horizontal="center" vertical="center"/>
    </xf>
    <xf numFmtId="165" fontId="28" fillId="34" borderId="35" xfId="47" quotePrefix="1" applyNumberFormat="1" applyFont="1" applyFill="1" applyBorder="1" applyAlignment="1">
      <alignment horizontal="center" vertical="center" wrapText="1"/>
    </xf>
    <xf numFmtId="165" fontId="28" fillId="34" borderId="36" xfId="47" quotePrefix="1" applyNumberFormat="1" applyFont="1" applyFill="1" applyBorder="1" applyAlignment="1">
      <alignment horizontal="center" vertical="center" wrapText="1"/>
    </xf>
    <xf numFmtId="165" fontId="28" fillId="34" borderId="31" xfId="47" quotePrefix="1" applyNumberFormat="1" applyFont="1" applyFill="1" applyBorder="1" applyAlignment="1">
      <alignment horizontal="center" vertical="center" wrapText="1"/>
    </xf>
  </cellXfs>
  <cellStyles count="147">
    <cellStyle name="20 % - Farve1" xfId="1" builtinId="30" customBuiltin="1"/>
    <cellStyle name="20 % - Farve1 2" xfId="62" xr:uid="{00000000-0005-0000-0000-000001000000}"/>
    <cellStyle name="20 % - Farve1 2 2" xfId="119" xr:uid="{00000000-0005-0000-0000-000002000000}"/>
    <cellStyle name="20 % - Farve1 3" xfId="90" xr:uid="{00000000-0005-0000-0000-000003000000}"/>
    <cellStyle name="20 % - Farve2" xfId="2" builtinId="34" customBuiltin="1"/>
    <cellStyle name="20 % - Farve2 2" xfId="63" xr:uid="{00000000-0005-0000-0000-000005000000}"/>
    <cellStyle name="20 % - Farve2 2 2" xfId="120" xr:uid="{00000000-0005-0000-0000-000006000000}"/>
    <cellStyle name="20 % - Farve2 3" xfId="91" xr:uid="{00000000-0005-0000-0000-000007000000}"/>
    <cellStyle name="20 % - Farve3" xfId="3" builtinId="38" customBuiltin="1"/>
    <cellStyle name="20 % - Farve3 2" xfId="64" xr:uid="{00000000-0005-0000-0000-000009000000}"/>
    <cellStyle name="20 % - Farve3 2 2" xfId="121" xr:uid="{00000000-0005-0000-0000-00000A000000}"/>
    <cellStyle name="20 % - Farve3 3" xfId="92" xr:uid="{00000000-0005-0000-0000-00000B000000}"/>
    <cellStyle name="20 % - Farve4" xfId="4" builtinId="42" customBuiltin="1"/>
    <cellStyle name="20 % - Farve4 2" xfId="65" xr:uid="{00000000-0005-0000-0000-00000D000000}"/>
    <cellStyle name="20 % - Farve4 2 2" xfId="122" xr:uid="{00000000-0005-0000-0000-00000E000000}"/>
    <cellStyle name="20 % - Farve4 3" xfId="93" xr:uid="{00000000-0005-0000-0000-00000F000000}"/>
    <cellStyle name="20 % - Farve5" xfId="5" builtinId="46" customBuiltin="1"/>
    <cellStyle name="20 % - Farve5 2" xfId="66" xr:uid="{00000000-0005-0000-0000-000011000000}"/>
    <cellStyle name="20 % - Farve5 2 2" xfId="123" xr:uid="{00000000-0005-0000-0000-000012000000}"/>
    <cellStyle name="20 % - Farve5 3" xfId="94" xr:uid="{00000000-0005-0000-0000-000013000000}"/>
    <cellStyle name="20 % - Farve6" xfId="6" builtinId="50" customBuiltin="1"/>
    <cellStyle name="20 % - Farve6 2" xfId="67" xr:uid="{00000000-0005-0000-0000-000015000000}"/>
    <cellStyle name="20 % - Farve6 2 2" xfId="124" xr:uid="{00000000-0005-0000-0000-000016000000}"/>
    <cellStyle name="20 % - Farve6 3" xfId="95" xr:uid="{00000000-0005-0000-0000-000017000000}"/>
    <cellStyle name="40 % - Farve1" xfId="7" builtinId="31" customBuiltin="1"/>
    <cellStyle name="40 % - Farve1 2" xfId="68" xr:uid="{00000000-0005-0000-0000-000019000000}"/>
    <cellStyle name="40 % - Farve1 2 2" xfId="125" xr:uid="{00000000-0005-0000-0000-00001A000000}"/>
    <cellStyle name="40 % - Farve1 3" xfId="96" xr:uid="{00000000-0005-0000-0000-00001B000000}"/>
    <cellStyle name="40 % - Farve2" xfId="8" builtinId="35" customBuiltin="1"/>
    <cellStyle name="40 % - Farve2 2" xfId="69" xr:uid="{00000000-0005-0000-0000-00001D000000}"/>
    <cellStyle name="40 % - Farve2 2 2" xfId="126" xr:uid="{00000000-0005-0000-0000-00001E000000}"/>
    <cellStyle name="40 % - Farve2 3" xfId="97" xr:uid="{00000000-0005-0000-0000-00001F000000}"/>
    <cellStyle name="40 % - Farve3" xfId="9" builtinId="39" customBuiltin="1"/>
    <cellStyle name="40 % - Farve3 2" xfId="70" xr:uid="{00000000-0005-0000-0000-000021000000}"/>
    <cellStyle name="40 % - Farve3 2 2" xfId="127" xr:uid="{00000000-0005-0000-0000-000022000000}"/>
    <cellStyle name="40 % - Farve3 3" xfId="98" xr:uid="{00000000-0005-0000-0000-000023000000}"/>
    <cellStyle name="40 % - Farve4" xfId="10" builtinId="43" customBuiltin="1"/>
    <cellStyle name="40 % - Farve4 2" xfId="71" xr:uid="{00000000-0005-0000-0000-000025000000}"/>
    <cellStyle name="40 % - Farve4 2 2" xfId="128" xr:uid="{00000000-0005-0000-0000-000026000000}"/>
    <cellStyle name="40 % - Farve4 3" xfId="99" xr:uid="{00000000-0005-0000-0000-000027000000}"/>
    <cellStyle name="40 % - Farve5" xfId="11" builtinId="47" customBuiltin="1"/>
    <cellStyle name="40 % - Farve5 2" xfId="72" xr:uid="{00000000-0005-0000-0000-000029000000}"/>
    <cellStyle name="40 % - Farve5 2 2" xfId="129" xr:uid="{00000000-0005-0000-0000-00002A000000}"/>
    <cellStyle name="40 % - Farve5 3" xfId="100" xr:uid="{00000000-0005-0000-0000-00002B000000}"/>
    <cellStyle name="40 % - Farve6" xfId="12" builtinId="51" customBuiltin="1"/>
    <cellStyle name="40 % - Farve6 2" xfId="73" xr:uid="{00000000-0005-0000-0000-00002D000000}"/>
    <cellStyle name="40 % - Farve6 2 2" xfId="130" xr:uid="{00000000-0005-0000-0000-00002E000000}"/>
    <cellStyle name="40 % - Farve6 3" xfId="101" xr:uid="{00000000-0005-0000-0000-00002F000000}"/>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xr:uid="{00000000-0005-0000-0000-000037000000}"/>
    <cellStyle name="Bemærk! 2 2" xfId="74" xr:uid="{00000000-0005-0000-0000-000038000000}"/>
    <cellStyle name="Bemærk! 2 2 2" xfId="131" xr:uid="{00000000-0005-0000-0000-000039000000}"/>
    <cellStyle name="Bemærk! 2 3" xfId="102" xr:uid="{00000000-0005-0000-0000-00003A00000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xr:uid="{00000000-0005-0000-0000-000045000000}"/>
    <cellStyle name="Komma 2 2" xfId="32" xr:uid="{00000000-0005-0000-0000-000046000000}"/>
    <cellStyle name="Komma 2 2 2" xfId="33" xr:uid="{00000000-0005-0000-0000-000047000000}"/>
    <cellStyle name="Komma 2 2 2 2" xfId="34" xr:uid="{00000000-0005-0000-0000-000048000000}"/>
    <cellStyle name="Komma 2 2 2 2 2" xfId="35" xr:uid="{00000000-0005-0000-0000-000049000000}"/>
    <cellStyle name="Komma 2 2 2 2 2 2" xfId="79" xr:uid="{00000000-0005-0000-0000-00004A000000}"/>
    <cellStyle name="Komma 2 2 2 2 2 2 2" xfId="136" xr:uid="{00000000-0005-0000-0000-00004B000000}"/>
    <cellStyle name="Komma 2 2 2 2 2 3" xfId="107" xr:uid="{00000000-0005-0000-0000-00004C000000}"/>
    <cellStyle name="Komma 2 2 2 2 3" xfId="36" xr:uid="{00000000-0005-0000-0000-00004D000000}"/>
    <cellStyle name="Komma 2 2 2 2 3 2" xfId="80" xr:uid="{00000000-0005-0000-0000-00004E000000}"/>
    <cellStyle name="Komma 2 2 2 2 3 2 2" xfId="137" xr:uid="{00000000-0005-0000-0000-00004F000000}"/>
    <cellStyle name="Komma 2 2 2 2 3 3" xfId="108" xr:uid="{00000000-0005-0000-0000-000050000000}"/>
    <cellStyle name="Komma 2 2 2 2 4" xfId="78" xr:uid="{00000000-0005-0000-0000-000051000000}"/>
    <cellStyle name="Komma 2 2 2 2 4 2" xfId="135" xr:uid="{00000000-0005-0000-0000-000052000000}"/>
    <cellStyle name="Komma 2 2 2 2 5" xfId="106" xr:uid="{00000000-0005-0000-0000-000053000000}"/>
    <cellStyle name="Komma 2 2 2 3" xfId="37" xr:uid="{00000000-0005-0000-0000-000054000000}"/>
    <cellStyle name="Komma 2 2 2 3 2" xfId="81" xr:uid="{00000000-0005-0000-0000-000055000000}"/>
    <cellStyle name="Komma 2 2 2 3 2 2" xfId="138" xr:uid="{00000000-0005-0000-0000-000056000000}"/>
    <cellStyle name="Komma 2 2 2 3 3" xfId="109" xr:uid="{00000000-0005-0000-0000-000057000000}"/>
    <cellStyle name="Komma 2 2 2 4" xfId="38" xr:uid="{00000000-0005-0000-0000-000058000000}"/>
    <cellStyle name="Komma 2 2 2 4 2" xfId="82" xr:uid="{00000000-0005-0000-0000-000059000000}"/>
    <cellStyle name="Komma 2 2 2 4 2 2" xfId="139" xr:uid="{00000000-0005-0000-0000-00005A000000}"/>
    <cellStyle name="Komma 2 2 2 4 3" xfId="110" xr:uid="{00000000-0005-0000-0000-00005B000000}"/>
    <cellStyle name="Komma 2 2 2 5" xfId="77" xr:uid="{00000000-0005-0000-0000-00005C000000}"/>
    <cellStyle name="Komma 2 2 2 5 2" xfId="134" xr:uid="{00000000-0005-0000-0000-00005D000000}"/>
    <cellStyle name="Komma 2 2 2 6" xfId="105" xr:uid="{00000000-0005-0000-0000-00005E000000}"/>
    <cellStyle name="Komma 2 2 3" xfId="76" xr:uid="{00000000-0005-0000-0000-00005F000000}"/>
    <cellStyle name="Komma 2 2 3 2" xfId="133" xr:uid="{00000000-0005-0000-0000-000060000000}"/>
    <cellStyle name="Komma 2 2 4" xfId="104" xr:uid="{00000000-0005-0000-0000-000061000000}"/>
    <cellStyle name="Komma 2 3" xfId="39" xr:uid="{00000000-0005-0000-0000-000062000000}"/>
    <cellStyle name="Komma 2 3 2" xfId="40" xr:uid="{00000000-0005-0000-0000-000063000000}"/>
    <cellStyle name="Komma 2 3 2 2" xfId="41" xr:uid="{00000000-0005-0000-0000-000064000000}"/>
    <cellStyle name="Komma 2 3 2 2 2" xfId="85" xr:uid="{00000000-0005-0000-0000-000065000000}"/>
    <cellStyle name="Komma 2 3 2 2 2 2" xfId="142" xr:uid="{00000000-0005-0000-0000-000066000000}"/>
    <cellStyle name="Komma 2 3 2 2 3" xfId="113" xr:uid="{00000000-0005-0000-0000-000067000000}"/>
    <cellStyle name="Komma 2 3 2 3" xfId="42" xr:uid="{00000000-0005-0000-0000-000068000000}"/>
    <cellStyle name="Komma 2 3 2 3 2" xfId="86" xr:uid="{00000000-0005-0000-0000-000069000000}"/>
    <cellStyle name="Komma 2 3 2 3 2 2" xfId="143" xr:uid="{00000000-0005-0000-0000-00006A000000}"/>
    <cellStyle name="Komma 2 3 2 3 3" xfId="114" xr:uid="{00000000-0005-0000-0000-00006B000000}"/>
    <cellStyle name="Komma 2 3 2 4" xfId="84" xr:uid="{00000000-0005-0000-0000-00006C000000}"/>
    <cellStyle name="Komma 2 3 2 4 2" xfId="141" xr:uid="{00000000-0005-0000-0000-00006D000000}"/>
    <cellStyle name="Komma 2 3 2 5" xfId="112" xr:uid="{00000000-0005-0000-0000-00006E000000}"/>
    <cellStyle name="Komma 2 3 3" xfId="43" xr:uid="{00000000-0005-0000-0000-00006F000000}"/>
    <cellStyle name="Komma 2 3 3 2" xfId="87" xr:uid="{00000000-0005-0000-0000-000070000000}"/>
    <cellStyle name="Komma 2 3 3 2 2" xfId="144" xr:uid="{00000000-0005-0000-0000-000071000000}"/>
    <cellStyle name="Komma 2 3 3 3" xfId="115" xr:uid="{00000000-0005-0000-0000-000072000000}"/>
    <cellStyle name="Komma 2 3 4" xfId="44" xr:uid="{00000000-0005-0000-0000-000073000000}"/>
    <cellStyle name="Komma 2 3 4 2" xfId="88" xr:uid="{00000000-0005-0000-0000-000074000000}"/>
    <cellStyle name="Komma 2 3 4 2 2" xfId="145" xr:uid="{00000000-0005-0000-0000-000075000000}"/>
    <cellStyle name="Komma 2 3 4 3" xfId="116" xr:uid="{00000000-0005-0000-0000-000076000000}"/>
    <cellStyle name="Komma 2 3 5" xfId="83" xr:uid="{00000000-0005-0000-0000-000077000000}"/>
    <cellStyle name="Komma 2 3 5 2" xfId="140" xr:uid="{00000000-0005-0000-0000-000078000000}"/>
    <cellStyle name="Komma 2 3 6" xfId="111" xr:uid="{00000000-0005-0000-0000-000079000000}"/>
    <cellStyle name="Komma 2 4" xfId="75" xr:uid="{00000000-0005-0000-0000-00007A000000}"/>
    <cellStyle name="Komma 2 4 2" xfId="132" xr:uid="{00000000-0005-0000-0000-00007B000000}"/>
    <cellStyle name="Komma 2 5" xfId="103" xr:uid="{00000000-0005-0000-0000-00007C000000}"/>
    <cellStyle name="Komma 3" xfId="61" xr:uid="{00000000-0005-0000-0000-00007D000000}"/>
    <cellStyle name="Komma 3 2" xfId="118" xr:uid="{00000000-0005-0000-0000-00007E000000}"/>
    <cellStyle name="Kontrollér celle" xfId="45" builtinId="23" customBuiltin="1"/>
    <cellStyle name="Neutral" xfId="46" builtinId="28" customBuiltin="1"/>
    <cellStyle name="Normal" xfId="0" builtinId="0"/>
    <cellStyle name="Normal 2" xfId="47" xr:uid="{00000000-0005-0000-0000-000082000000}"/>
    <cellStyle name="Normal 2 2" xfId="59" xr:uid="{00000000-0005-0000-0000-000083000000}"/>
    <cellStyle name="Normal 3" xfId="48" xr:uid="{00000000-0005-0000-0000-000084000000}"/>
    <cellStyle name="Normal 3 2" xfId="89" xr:uid="{00000000-0005-0000-0000-000085000000}"/>
    <cellStyle name="Normal 3 2 2" xfId="146" xr:uid="{00000000-0005-0000-0000-000086000000}"/>
    <cellStyle name="Normal 3 3" xfId="117" xr:uid="{00000000-0005-0000-0000-000087000000}"/>
    <cellStyle name="Normal 4" xfId="49" xr:uid="{00000000-0005-0000-0000-000088000000}"/>
    <cellStyle name="Normal 4 2" xfId="60" xr:uid="{00000000-0005-0000-0000-000089000000}"/>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xr:uid="{00000000-0005-0000-0000-000090000000}"/>
    <cellStyle name="Total" xfId="57" builtinId="25" customBuiltin="1"/>
    <cellStyle name="Ugyldig" xfId="58" builtinId="27" customBuiltin="1"/>
  </cellStyles>
  <dxfs count="0"/>
  <tableStyles count="0" defaultTableStyle="TableStyleMedium2" defaultPivotStyle="PivotStyleLight16"/>
  <colors>
    <mruColors>
      <color rgb="FF004165"/>
      <color rgb="FFD9E2F3"/>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9</xdr:row>
      <xdr:rowOff>0</xdr:rowOff>
    </xdr:from>
    <xdr:to>
      <xdr:col>2</xdr:col>
      <xdr:colOff>76200</xdr:colOff>
      <xdr:row>12</xdr:row>
      <xdr:rowOff>133350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85725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0" y="6219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9</xdr:row>
      <xdr:rowOff>0</xdr:rowOff>
    </xdr:from>
    <xdr:to>
      <xdr:col>0</xdr:col>
      <xdr:colOff>95250</xdr:colOff>
      <xdr:row>11</xdr:row>
      <xdr:rowOff>114300</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0" y="62198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857250</xdr:colOff>
      <xdr:row>9</xdr:row>
      <xdr:rowOff>0</xdr:rowOff>
    </xdr:from>
    <xdr:ext cx="85725" cy="619125"/>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9</xdr:row>
      <xdr:rowOff>0</xdr:rowOff>
    </xdr:from>
    <xdr:to>
      <xdr:col>4</xdr:col>
      <xdr:colOff>382904</xdr:colOff>
      <xdr:row>10</xdr:row>
      <xdr:rowOff>27067</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2143125"/>
          <a:ext cx="4383404" cy="18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857250</xdr:colOff>
      <xdr:row>37</xdr:row>
      <xdr:rowOff>0</xdr:rowOff>
    </xdr:from>
    <xdr:to>
      <xdr:col>3</xdr:col>
      <xdr:colOff>942975</xdr:colOff>
      <xdr:row>40</xdr:row>
      <xdr:rowOff>76200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AutoShape 5">
          <a:extLst>
            <a:ext uri="{FF2B5EF4-FFF2-40B4-BE49-F238E27FC236}">
              <a16:creationId xmlns:a16="http://schemas.microsoft.com/office/drawing/2014/main" id="{00000000-0008-0000-0900-000005000000}"/>
            </a:ext>
          </a:extLst>
        </xdr:cNvPr>
        <xdr:cNvSpPr>
          <a:spLocks/>
        </xdr:cNvSpPr>
      </xdr:nvSpPr>
      <xdr:spPr bwMode="auto">
        <a:xfrm>
          <a:off x="0" y="8562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40</xdr:row>
      <xdr:rowOff>0</xdr:rowOff>
    </xdr:from>
    <xdr:to>
      <xdr:col>0</xdr:col>
      <xdr:colOff>95250</xdr:colOff>
      <xdr:row>42</xdr:row>
      <xdr:rowOff>104775</xdr:rowOff>
    </xdr:to>
    <xdr:sp macro="" textlink="">
      <xdr:nvSpPr>
        <xdr:cNvPr id="6" name="Text Box 6">
          <a:extLst>
            <a:ext uri="{FF2B5EF4-FFF2-40B4-BE49-F238E27FC236}">
              <a16:creationId xmlns:a16="http://schemas.microsoft.com/office/drawing/2014/main" id="{00000000-0008-0000-0900-000006000000}"/>
            </a:ext>
          </a:extLst>
        </xdr:cNvPr>
        <xdr:cNvSpPr txBox="1">
          <a:spLocks noChangeArrowheads="1"/>
        </xdr:cNvSpPr>
      </xdr:nvSpPr>
      <xdr:spPr bwMode="auto">
        <a:xfrm>
          <a:off x="0" y="85629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857250</xdr:colOff>
      <xdr:row>37</xdr:row>
      <xdr:rowOff>0</xdr:rowOff>
    </xdr:from>
    <xdr:ext cx="85725" cy="619125"/>
    <xdr:sp macro="" textlink="">
      <xdr:nvSpPr>
        <xdr:cNvPr id="7" name="Text Box 2">
          <a:extLst>
            <a:ext uri="{FF2B5EF4-FFF2-40B4-BE49-F238E27FC236}">
              <a16:creationId xmlns:a16="http://schemas.microsoft.com/office/drawing/2014/main" id="{00000000-0008-0000-0900-000007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41</xdr:row>
      <xdr:rowOff>0</xdr:rowOff>
    </xdr:from>
    <xdr:to>
      <xdr:col>0</xdr:col>
      <xdr:colOff>85725</xdr:colOff>
      <xdr:row>43</xdr:row>
      <xdr:rowOff>85725</xdr:rowOff>
    </xdr:to>
    <xdr:sp macro="" textlink="">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85725</xdr:colOff>
      <xdr:row>43</xdr:row>
      <xdr:rowOff>85725</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95250</xdr:colOff>
      <xdr:row>43</xdr:row>
      <xdr:rowOff>114300</xdr:rowOff>
    </xdr:to>
    <xdr:sp macro="" textlink="">
      <xdr:nvSpPr>
        <xdr:cNvPr id="12" name="Text Box 6">
          <a:extLst>
            <a:ext uri="{FF2B5EF4-FFF2-40B4-BE49-F238E27FC236}">
              <a16:creationId xmlns:a16="http://schemas.microsoft.com/office/drawing/2014/main" id="{00000000-0008-0000-0900-00000C000000}"/>
            </a:ext>
          </a:extLst>
        </xdr:cNvPr>
        <xdr:cNvSpPr txBox="1">
          <a:spLocks noChangeArrowheads="1"/>
        </xdr:cNvSpPr>
      </xdr:nvSpPr>
      <xdr:spPr bwMode="auto">
        <a:xfrm>
          <a:off x="0" y="87344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857250</xdr:colOff>
      <xdr:row>7</xdr:row>
      <xdr:rowOff>0</xdr:rowOff>
    </xdr:from>
    <xdr:to>
      <xdr:col>2</xdr:col>
      <xdr:colOff>76200</xdr:colOff>
      <xdr:row>10</xdr:row>
      <xdr:rowOff>133350</xdr:rowOff>
    </xdr:to>
    <xdr:sp macro="" textlink="">
      <xdr:nvSpPr>
        <xdr:cNvPr id="2" name="Text Box 2">
          <a:extLst>
            <a:ext uri="{FF2B5EF4-FFF2-40B4-BE49-F238E27FC236}">
              <a16:creationId xmlns:a16="http://schemas.microsoft.com/office/drawing/2014/main" id="{12BCA19E-DD62-4154-BB72-F4BC63FD43F4}"/>
            </a:ext>
          </a:extLst>
        </xdr:cNvPr>
        <xdr:cNvSpPr txBox="1">
          <a:spLocks noChangeArrowheads="1"/>
        </xdr:cNvSpPr>
      </xdr:nvSpPr>
      <xdr:spPr bwMode="auto">
        <a:xfrm>
          <a:off x="2257425" y="2143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xdr:row>
      <xdr:rowOff>0</xdr:rowOff>
    </xdr:from>
    <xdr:to>
      <xdr:col>0</xdr:col>
      <xdr:colOff>85725</xdr:colOff>
      <xdr:row>9</xdr:row>
      <xdr:rowOff>85725</xdr:rowOff>
    </xdr:to>
    <xdr:sp macro="" textlink="">
      <xdr:nvSpPr>
        <xdr:cNvPr id="3" name="Text Box 3">
          <a:extLst>
            <a:ext uri="{FF2B5EF4-FFF2-40B4-BE49-F238E27FC236}">
              <a16:creationId xmlns:a16="http://schemas.microsoft.com/office/drawing/2014/main" id="{AE481DA5-EEDD-4BAB-935F-815FF5CF2E94}"/>
            </a:ext>
          </a:extLst>
        </xdr:cNvPr>
        <xdr:cNvSpPr txBox="1">
          <a:spLocks noChangeArrowheads="1"/>
        </xdr:cNvSpPr>
      </xdr:nvSpPr>
      <xdr:spPr bwMode="auto">
        <a:xfrm>
          <a:off x="0" y="21431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xdr:row>
      <xdr:rowOff>0</xdr:rowOff>
    </xdr:from>
    <xdr:to>
      <xdr:col>0</xdr:col>
      <xdr:colOff>85725</xdr:colOff>
      <xdr:row>9</xdr:row>
      <xdr:rowOff>85725</xdr:rowOff>
    </xdr:to>
    <xdr:sp macro="" textlink="">
      <xdr:nvSpPr>
        <xdr:cNvPr id="4" name="Text Box 4">
          <a:extLst>
            <a:ext uri="{FF2B5EF4-FFF2-40B4-BE49-F238E27FC236}">
              <a16:creationId xmlns:a16="http://schemas.microsoft.com/office/drawing/2014/main" id="{A44F73C8-598A-4112-9FA6-5D659EBF87E7}"/>
            </a:ext>
          </a:extLst>
        </xdr:cNvPr>
        <xdr:cNvSpPr txBox="1">
          <a:spLocks noChangeArrowheads="1"/>
        </xdr:cNvSpPr>
      </xdr:nvSpPr>
      <xdr:spPr bwMode="auto">
        <a:xfrm>
          <a:off x="0" y="21431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7</xdr:row>
      <xdr:rowOff>0</xdr:rowOff>
    </xdr:from>
    <xdr:to>
      <xdr:col>0</xdr:col>
      <xdr:colOff>0</xdr:colOff>
      <xdr:row>7</xdr:row>
      <xdr:rowOff>0</xdr:rowOff>
    </xdr:to>
    <xdr:sp macro="" textlink="">
      <xdr:nvSpPr>
        <xdr:cNvPr id="5" name="AutoShape 5">
          <a:extLst>
            <a:ext uri="{FF2B5EF4-FFF2-40B4-BE49-F238E27FC236}">
              <a16:creationId xmlns:a16="http://schemas.microsoft.com/office/drawing/2014/main" id="{E9717E81-4643-429D-8847-5AE3388A4CCF}"/>
            </a:ext>
          </a:extLst>
        </xdr:cNvPr>
        <xdr:cNvSpPr>
          <a:spLocks/>
        </xdr:cNvSpPr>
      </xdr:nvSpPr>
      <xdr:spPr bwMode="auto">
        <a:xfrm>
          <a:off x="0" y="214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7</xdr:row>
      <xdr:rowOff>0</xdr:rowOff>
    </xdr:from>
    <xdr:to>
      <xdr:col>0</xdr:col>
      <xdr:colOff>95250</xdr:colOff>
      <xdr:row>9</xdr:row>
      <xdr:rowOff>114300</xdr:rowOff>
    </xdr:to>
    <xdr:sp macro="" textlink="">
      <xdr:nvSpPr>
        <xdr:cNvPr id="6" name="Text Box 6">
          <a:extLst>
            <a:ext uri="{FF2B5EF4-FFF2-40B4-BE49-F238E27FC236}">
              <a16:creationId xmlns:a16="http://schemas.microsoft.com/office/drawing/2014/main" id="{71B12D9D-DC55-41FC-9A09-DC6E342E856E}"/>
            </a:ext>
          </a:extLst>
        </xdr:cNvPr>
        <xdr:cNvSpPr txBox="1">
          <a:spLocks noChangeArrowheads="1"/>
        </xdr:cNvSpPr>
      </xdr:nvSpPr>
      <xdr:spPr bwMode="auto">
        <a:xfrm>
          <a:off x="0" y="21431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857250</xdr:colOff>
      <xdr:row>7</xdr:row>
      <xdr:rowOff>0</xdr:rowOff>
    </xdr:from>
    <xdr:ext cx="85725" cy="619125"/>
    <xdr:sp macro="" textlink="">
      <xdr:nvSpPr>
        <xdr:cNvPr id="7" name="Text Box 2">
          <a:extLst>
            <a:ext uri="{FF2B5EF4-FFF2-40B4-BE49-F238E27FC236}">
              <a16:creationId xmlns:a16="http://schemas.microsoft.com/office/drawing/2014/main" id="{79D335EE-8E18-4C32-A5E3-A7ABAEBB144F}"/>
            </a:ext>
          </a:extLst>
        </xdr:cNvPr>
        <xdr:cNvSpPr txBox="1">
          <a:spLocks noChangeArrowheads="1"/>
        </xdr:cNvSpPr>
      </xdr:nvSpPr>
      <xdr:spPr bwMode="auto">
        <a:xfrm>
          <a:off x="2257425" y="2143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7</xdr:row>
      <xdr:rowOff>0</xdr:rowOff>
    </xdr:from>
    <xdr:to>
      <xdr:col>2</xdr:col>
      <xdr:colOff>802004</xdr:colOff>
      <xdr:row>8</xdr:row>
      <xdr:rowOff>27067</xdr:rowOff>
    </xdr:to>
    <xdr:pic>
      <xdr:nvPicPr>
        <xdr:cNvPr id="8" name="Billede 7">
          <a:extLst>
            <a:ext uri="{FF2B5EF4-FFF2-40B4-BE49-F238E27FC236}">
              <a16:creationId xmlns:a16="http://schemas.microsoft.com/office/drawing/2014/main" id="{F475AD4F-26DE-4085-9233-EF3D561DC321}"/>
            </a:ext>
          </a:extLst>
        </xdr:cNvPr>
        <xdr:cNvPicPr>
          <a:picLocks noChangeAspect="1"/>
        </xdr:cNvPicPr>
      </xdr:nvPicPr>
      <xdr:blipFill>
        <a:blip xmlns:r="http://schemas.openxmlformats.org/officeDocument/2006/relationships" r:embed="rId1"/>
        <a:stretch>
          <a:fillRect/>
        </a:stretch>
      </xdr:blipFill>
      <xdr:spPr>
        <a:xfrm>
          <a:off x="0" y="1590675"/>
          <a:ext cx="4383404" cy="1889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857250</xdr:colOff>
      <xdr:row>15</xdr:row>
      <xdr:rowOff>0</xdr:rowOff>
    </xdr:from>
    <xdr:to>
      <xdr:col>4</xdr:col>
      <xdr:colOff>942975</xdr:colOff>
      <xdr:row>18</xdr:row>
      <xdr:rowOff>76200</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7762875" y="7858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3" name="Text Box 3">
          <a:extLst>
            <a:ext uri="{FF2B5EF4-FFF2-40B4-BE49-F238E27FC236}">
              <a16:creationId xmlns:a16="http://schemas.microsoft.com/office/drawing/2014/main" id="{00000000-0008-0000-0A00-00000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5" name="AutoShape 5">
          <a:extLst>
            <a:ext uri="{FF2B5EF4-FFF2-40B4-BE49-F238E27FC236}">
              <a16:creationId xmlns:a16="http://schemas.microsoft.com/office/drawing/2014/main" id="{00000000-0008-0000-0A00-000005000000}"/>
            </a:ext>
          </a:extLst>
        </xdr:cNvPr>
        <xdr:cNvSpPr>
          <a:spLocks/>
        </xdr:cNvSpPr>
      </xdr:nvSpPr>
      <xdr:spPr bwMode="auto">
        <a:xfrm>
          <a:off x="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6" name="Text Box 6">
          <a:extLst>
            <a:ext uri="{FF2B5EF4-FFF2-40B4-BE49-F238E27FC236}">
              <a16:creationId xmlns:a16="http://schemas.microsoft.com/office/drawing/2014/main" id="{00000000-0008-0000-0A00-000006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466725</xdr:colOff>
      <xdr:row>2</xdr:row>
      <xdr:rowOff>142875</xdr:rowOff>
    </xdr:from>
    <xdr:ext cx="85725" cy="619125"/>
    <xdr:sp macro="" textlink="">
      <xdr:nvSpPr>
        <xdr:cNvPr id="7" name="Text Box 2">
          <a:extLst>
            <a:ext uri="{FF2B5EF4-FFF2-40B4-BE49-F238E27FC236}">
              <a16:creationId xmlns:a16="http://schemas.microsoft.com/office/drawing/2014/main" id="{00000000-0008-0000-0A00-000007000000}"/>
            </a:ext>
          </a:extLst>
        </xdr:cNvPr>
        <xdr:cNvSpPr txBox="1">
          <a:spLocks noChangeArrowheads="1"/>
        </xdr:cNvSpPr>
      </xdr:nvSpPr>
      <xdr:spPr bwMode="auto">
        <a:xfrm>
          <a:off x="7372350" y="723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990600</xdr:colOff>
      <xdr:row>13</xdr:row>
      <xdr:rowOff>95250</xdr:rowOff>
    </xdr:from>
    <xdr:to>
      <xdr:col>4</xdr:col>
      <xdr:colOff>1076325</xdr:colOff>
      <xdr:row>16</xdr:row>
      <xdr:rowOff>171450</xdr:rowOff>
    </xdr:to>
    <xdr:sp macro="" textlink="">
      <xdr:nvSpPr>
        <xdr:cNvPr id="8" name="Text Box 2">
          <a:extLst>
            <a:ext uri="{FF2B5EF4-FFF2-40B4-BE49-F238E27FC236}">
              <a16:creationId xmlns:a16="http://schemas.microsoft.com/office/drawing/2014/main" id="{00000000-0008-0000-0A00-000008000000}"/>
            </a:ext>
          </a:extLst>
        </xdr:cNvPr>
        <xdr:cNvSpPr txBox="1">
          <a:spLocks noChangeArrowheads="1"/>
        </xdr:cNvSpPr>
      </xdr:nvSpPr>
      <xdr:spPr bwMode="auto">
        <a:xfrm>
          <a:off x="7896225" y="2676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12</xdr:row>
      <xdr:rowOff>9525</xdr:rowOff>
    </xdr:from>
    <xdr:ext cx="85725" cy="619125"/>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7467600" y="42195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6</xdr:row>
      <xdr:rowOff>161925</xdr:rowOff>
    </xdr:to>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7734300"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A00-00000B000000}"/>
            </a:ext>
          </a:extLst>
        </xdr:cNvPr>
        <xdr:cNvSpPr txBox="1">
          <a:spLocks noChangeArrowheads="1"/>
        </xdr:cNvSpPr>
      </xdr:nvSpPr>
      <xdr:spPr bwMode="auto">
        <a:xfrm>
          <a:off x="755332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904875</xdr:colOff>
      <xdr:row>15</xdr:row>
      <xdr:rowOff>161925</xdr:rowOff>
    </xdr:from>
    <xdr:to>
      <xdr:col>4</xdr:col>
      <xdr:colOff>990600</xdr:colOff>
      <xdr:row>19</xdr:row>
      <xdr:rowOff>66675</xdr:rowOff>
    </xdr:to>
    <xdr:sp macro="" textlink="">
      <xdr:nvSpPr>
        <xdr:cNvPr id="12" name="Text Box 2">
          <a:extLst>
            <a:ext uri="{FF2B5EF4-FFF2-40B4-BE49-F238E27FC236}">
              <a16:creationId xmlns:a16="http://schemas.microsoft.com/office/drawing/2014/main" id="{00000000-0008-0000-0A00-00000C000000}"/>
            </a:ext>
          </a:extLst>
        </xdr:cNvPr>
        <xdr:cNvSpPr txBox="1">
          <a:spLocks noChangeArrowheads="1"/>
        </xdr:cNvSpPr>
      </xdr:nvSpPr>
      <xdr:spPr bwMode="auto">
        <a:xfrm>
          <a:off x="7810500" y="3105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266700</xdr:colOff>
      <xdr:row>10</xdr:row>
      <xdr:rowOff>47625</xdr:rowOff>
    </xdr:from>
    <xdr:ext cx="85725" cy="619125"/>
    <xdr:sp macro="" textlink="">
      <xdr:nvSpPr>
        <xdr:cNvPr id="13" name="Text Box 2">
          <a:extLst>
            <a:ext uri="{FF2B5EF4-FFF2-40B4-BE49-F238E27FC236}">
              <a16:creationId xmlns:a16="http://schemas.microsoft.com/office/drawing/2014/main" id="{00000000-0008-0000-0A00-00000D000000}"/>
            </a:ext>
          </a:extLst>
        </xdr:cNvPr>
        <xdr:cNvSpPr txBox="1">
          <a:spLocks noChangeArrowheads="1"/>
        </xdr:cNvSpPr>
      </xdr:nvSpPr>
      <xdr:spPr bwMode="auto">
        <a:xfrm>
          <a:off x="7172325" y="20859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15</xdr:row>
      <xdr:rowOff>0</xdr:rowOff>
    </xdr:from>
    <xdr:ext cx="85725" cy="619125"/>
    <xdr:sp macro="" textlink="">
      <xdr:nvSpPr>
        <xdr:cNvPr id="14" name="Text Box 2">
          <a:extLst>
            <a:ext uri="{FF2B5EF4-FFF2-40B4-BE49-F238E27FC236}">
              <a16:creationId xmlns:a16="http://schemas.microsoft.com/office/drawing/2014/main" id="{00000000-0008-0000-0A00-00000E000000}"/>
            </a:ext>
          </a:extLst>
        </xdr:cNvPr>
        <xdr:cNvSpPr txBox="1">
          <a:spLocks noChangeArrowheads="1"/>
        </xdr:cNvSpPr>
      </xdr:nvSpPr>
      <xdr:spPr bwMode="auto">
        <a:xfrm>
          <a:off x="7762875" y="8839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876300</xdr:colOff>
      <xdr:row>15</xdr:row>
      <xdr:rowOff>171450</xdr:rowOff>
    </xdr:from>
    <xdr:ext cx="85725" cy="619125"/>
    <xdr:sp macro="" textlink="">
      <xdr:nvSpPr>
        <xdr:cNvPr id="15" name="Text Box 2">
          <a:extLst>
            <a:ext uri="{FF2B5EF4-FFF2-40B4-BE49-F238E27FC236}">
              <a16:creationId xmlns:a16="http://schemas.microsoft.com/office/drawing/2014/main" id="{00000000-0008-0000-0A00-00000F000000}"/>
            </a:ext>
          </a:extLst>
        </xdr:cNvPr>
        <xdr:cNvSpPr txBox="1">
          <a:spLocks noChangeArrowheads="1"/>
        </xdr:cNvSpPr>
      </xdr:nvSpPr>
      <xdr:spPr bwMode="auto">
        <a:xfrm>
          <a:off x="7781925" y="3114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18</xdr:row>
      <xdr:rowOff>0</xdr:rowOff>
    </xdr:from>
    <xdr:to>
      <xdr:col>0</xdr:col>
      <xdr:colOff>85725</xdr:colOff>
      <xdr:row>20</xdr:row>
      <xdr:rowOff>76200</xdr:rowOff>
    </xdr:to>
    <xdr:sp macro="" textlink="">
      <xdr:nvSpPr>
        <xdr:cNvPr id="16" name="Text Box 3">
          <a:extLst>
            <a:ext uri="{FF2B5EF4-FFF2-40B4-BE49-F238E27FC236}">
              <a16:creationId xmlns:a16="http://schemas.microsoft.com/office/drawing/2014/main" id="{00000000-0008-0000-0A00-000010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7" name="Text Box 4">
          <a:extLst>
            <a:ext uri="{FF2B5EF4-FFF2-40B4-BE49-F238E27FC236}">
              <a16:creationId xmlns:a16="http://schemas.microsoft.com/office/drawing/2014/main" id="{00000000-0008-0000-0A00-000011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18" name="Text Box 6">
          <a:extLst>
            <a:ext uri="{FF2B5EF4-FFF2-40B4-BE49-F238E27FC236}">
              <a16:creationId xmlns:a16="http://schemas.microsoft.com/office/drawing/2014/main" id="{00000000-0008-0000-0A00-000012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9" name="Text Box 3">
          <a:extLst>
            <a:ext uri="{FF2B5EF4-FFF2-40B4-BE49-F238E27FC236}">
              <a16:creationId xmlns:a16="http://schemas.microsoft.com/office/drawing/2014/main" id="{00000000-0008-0000-0A00-00001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20" name="Text Box 4">
          <a:extLst>
            <a:ext uri="{FF2B5EF4-FFF2-40B4-BE49-F238E27FC236}">
              <a16:creationId xmlns:a16="http://schemas.microsoft.com/office/drawing/2014/main" id="{00000000-0008-0000-0A00-00001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21" name="Text Box 6">
          <a:extLst>
            <a:ext uri="{FF2B5EF4-FFF2-40B4-BE49-F238E27FC236}">
              <a16:creationId xmlns:a16="http://schemas.microsoft.com/office/drawing/2014/main" id="{00000000-0008-0000-0A00-000015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10</xdr:row>
      <xdr:rowOff>0</xdr:rowOff>
    </xdr:from>
    <xdr:to>
      <xdr:col>5</xdr:col>
      <xdr:colOff>19050</xdr:colOff>
      <xdr:row>13</xdr:row>
      <xdr:rowOff>123825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10</xdr:row>
      <xdr:rowOff>0</xdr:rowOff>
    </xdr:from>
    <xdr:to>
      <xdr:col>0</xdr:col>
      <xdr:colOff>95250</xdr:colOff>
      <xdr:row>12</xdr:row>
      <xdr:rowOff>104775</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10</xdr:row>
      <xdr:rowOff>0</xdr:rowOff>
    </xdr:from>
    <xdr:ext cx="85725" cy="619125"/>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10</xdr:row>
      <xdr:rowOff>0</xdr:rowOff>
    </xdr:from>
    <xdr:to>
      <xdr:col>3</xdr:col>
      <xdr:colOff>821054</xdr:colOff>
      <xdr:row>11</xdr:row>
      <xdr:rowOff>17542</xdr:rowOff>
    </xdr:to>
    <xdr:pic>
      <xdr:nvPicPr>
        <xdr:cNvPr id="8" name="Billed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xdr:colOff>
      <xdr:row>18</xdr:row>
      <xdr:rowOff>142875</xdr:rowOff>
    </xdr:from>
    <xdr:to>
      <xdr:col>5</xdr:col>
      <xdr:colOff>171450</xdr:colOff>
      <xdr:row>24</xdr:row>
      <xdr:rowOff>38100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21</xdr:row>
      <xdr:rowOff>0</xdr:rowOff>
    </xdr:from>
    <xdr:to>
      <xdr:col>5</xdr:col>
      <xdr:colOff>0</xdr:colOff>
      <xdr:row>32</xdr:row>
      <xdr:rowOff>123825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31</xdr:row>
      <xdr:rowOff>76200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31</xdr:row>
      <xdr:rowOff>76200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3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31</xdr:row>
      <xdr:rowOff>104775</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23</xdr:row>
      <xdr:rowOff>0</xdr:rowOff>
    </xdr:from>
    <xdr:to>
      <xdr:col>1</xdr:col>
      <xdr:colOff>925829</xdr:colOff>
      <xdr:row>30</xdr:row>
      <xdr:rowOff>17542</xdr:rowOff>
    </xdr:to>
    <xdr:pic>
      <xdr:nvPicPr>
        <xdr:cNvPr id="10" name="Billed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857250</xdr:colOff>
      <xdr:row>25</xdr:row>
      <xdr:rowOff>454819</xdr:rowOff>
    </xdr:from>
    <xdr:to>
      <xdr:col>4</xdr:col>
      <xdr:colOff>942975</xdr:colOff>
      <xdr:row>26</xdr:row>
      <xdr:rowOff>552451</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7750969" y="7562850"/>
          <a:ext cx="85725" cy="621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26</xdr:row>
      <xdr:rowOff>495300</xdr:rowOff>
    </xdr:from>
    <xdr:ext cx="85725" cy="619125"/>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17</xdr:row>
      <xdr:rowOff>247650</xdr:rowOff>
    </xdr:from>
    <xdr:to>
      <xdr:col>4</xdr:col>
      <xdr:colOff>1114425</xdr:colOff>
      <xdr:row>18</xdr:row>
      <xdr:rowOff>142875</xdr:rowOff>
    </xdr:to>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18</xdr:row>
      <xdr:rowOff>9525</xdr:rowOff>
    </xdr:from>
    <xdr:ext cx="85725" cy="619125"/>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twoCellAnchor editAs="oneCell">
    <xdr:from>
      <xdr:col>4</xdr:col>
      <xdr:colOff>1152525</xdr:colOff>
      <xdr:row>30</xdr:row>
      <xdr:rowOff>66675</xdr:rowOff>
    </xdr:from>
    <xdr:to>
      <xdr:col>5</xdr:col>
      <xdr:colOff>28575</xdr:colOff>
      <xdr:row>34</xdr:row>
      <xdr:rowOff>57150</xdr:rowOff>
    </xdr:to>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400050</xdr:colOff>
      <xdr:row>28</xdr:row>
      <xdr:rowOff>428625</xdr:rowOff>
    </xdr:from>
    <xdr:ext cx="85725" cy="619125"/>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515350" y="9086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762000</xdr:colOff>
      <xdr:row>25</xdr:row>
      <xdr:rowOff>157163</xdr:rowOff>
    </xdr:from>
    <xdr:ext cx="85725" cy="619125"/>
    <xdr:sp macro="" textlink="">
      <xdr:nvSpPr>
        <xdr:cNvPr id="14" name="Text Box 2">
          <a:extLst>
            <a:ext uri="{FF2B5EF4-FFF2-40B4-BE49-F238E27FC236}">
              <a16:creationId xmlns:a16="http://schemas.microsoft.com/office/drawing/2014/main" id="{00000000-0008-0000-0400-00000E000000}"/>
            </a:ext>
          </a:extLst>
        </xdr:cNvPr>
        <xdr:cNvSpPr txBox="1">
          <a:spLocks noChangeArrowheads="1"/>
        </xdr:cNvSpPr>
      </xdr:nvSpPr>
      <xdr:spPr bwMode="auto">
        <a:xfrm>
          <a:off x="7655719" y="7265194"/>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695325</xdr:colOff>
      <xdr:row>25</xdr:row>
      <xdr:rowOff>223837</xdr:rowOff>
    </xdr:from>
    <xdr:ext cx="85725" cy="619125"/>
    <xdr:sp macro="" textlink="">
      <xdr:nvSpPr>
        <xdr:cNvPr id="15" name="Text Box 2">
          <a:extLst>
            <a:ext uri="{FF2B5EF4-FFF2-40B4-BE49-F238E27FC236}">
              <a16:creationId xmlns:a16="http://schemas.microsoft.com/office/drawing/2014/main" id="{00000000-0008-0000-0400-00000F000000}"/>
            </a:ext>
          </a:extLst>
        </xdr:cNvPr>
        <xdr:cNvSpPr txBox="1">
          <a:spLocks noChangeArrowheads="1"/>
        </xdr:cNvSpPr>
      </xdr:nvSpPr>
      <xdr:spPr bwMode="auto">
        <a:xfrm>
          <a:off x="7589044" y="7331868"/>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34</xdr:row>
      <xdr:rowOff>0</xdr:rowOff>
    </xdr:from>
    <xdr:to>
      <xdr:col>0</xdr:col>
      <xdr:colOff>85725</xdr:colOff>
      <xdr:row>36</xdr:row>
      <xdr:rowOff>76200</xdr:rowOff>
    </xdr:to>
    <xdr:sp macro="" textlink="">
      <xdr:nvSpPr>
        <xdr:cNvPr id="16" name="Text Box 3">
          <a:extLst>
            <a:ext uri="{FF2B5EF4-FFF2-40B4-BE49-F238E27FC236}">
              <a16:creationId xmlns:a16="http://schemas.microsoft.com/office/drawing/2014/main" id="{00000000-0008-0000-0400-000010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7" name="Text Box 4">
          <a:extLst>
            <a:ext uri="{FF2B5EF4-FFF2-40B4-BE49-F238E27FC236}">
              <a16:creationId xmlns:a16="http://schemas.microsoft.com/office/drawing/2014/main" id="{00000000-0008-0000-0400-000011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20" name="Text Box 4">
          <a:extLst>
            <a:ext uri="{FF2B5EF4-FFF2-40B4-BE49-F238E27FC236}">
              <a16:creationId xmlns:a16="http://schemas.microsoft.com/office/drawing/2014/main" id="{00000000-0008-0000-0400-000014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21" name="Text Box 6">
          <a:extLst>
            <a:ext uri="{FF2B5EF4-FFF2-40B4-BE49-F238E27FC236}">
              <a16:creationId xmlns:a16="http://schemas.microsoft.com/office/drawing/2014/main" id="{00000000-0008-0000-0400-000015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742950</xdr:colOff>
      <xdr:row>26</xdr:row>
      <xdr:rowOff>9525</xdr:rowOff>
    </xdr:from>
    <xdr:ext cx="85725" cy="619125"/>
    <xdr:sp macro="" textlink="">
      <xdr:nvSpPr>
        <xdr:cNvPr id="22" name="Text Box 2">
          <a:extLst>
            <a:ext uri="{FF2B5EF4-FFF2-40B4-BE49-F238E27FC236}">
              <a16:creationId xmlns:a16="http://schemas.microsoft.com/office/drawing/2014/main" id="{74F04E7E-1450-4854-B7C3-12741DA96237}"/>
            </a:ext>
          </a:extLst>
        </xdr:cNvPr>
        <xdr:cNvSpPr txBox="1">
          <a:spLocks noChangeArrowheads="1"/>
        </xdr:cNvSpPr>
      </xdr:nvSpPr>
      <xdr:spPr bwMode="auto">
        <a:xfrm>
          <a:off x="7636669" y="7117556"/>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742950</xdr:colOff>
      <xdr:row>27</xdr:row>
      <xdr:rowOff>9525</xdr:rowOff>
    </xdr:from>
    <xdr:ext cx="85725" cy="619125"/>
    <xdr:sp macro="" textlink="">
      <xdr:nvSpPr>
        <xdr:cNvPr id="23" name="Text Box 2">
          <a:extLst>
            <a:ext uri="{FF2B5EF4-FFF2-40B4-BE49-F238E27FC236}">
              <a16:creationId xmlns:a16="http://schemas.microsoft.com/office/drawing/2014/main" id="{25031255-4F99-4333-91FA-3DD2963CF079}"/>
            </a:ext>
          </a:extLst>
        </xdr:cNvPr>
        <xdr:cNvSpPr txBox="1">
          <a:spLocks noChangeArrowheads="1"/>
        </xdr:cNvSpPr>
      </xdr:nvSpPr>
      <xdr:spPr bwMode="auto">
        <a:xfrm>
          <a:off x="7636669" y="7117556"/>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742950</xdr:colOff>
      <xdr:row>28</xdr:row>
      <xdr:rowOff>9525</xdr:rowOff>
    </xdr:from>
    <xdr:ext cx="85725" cy="619125"/>
    <xdr:sp macro="" textlink="">
      <xdr:nvSpPr>
        <xdr:cNvPr id="24" name="Text Box 2">
          <a:extLst>
            <a:ext uri="{FF2B5EF4-FFF2-40B4-BE49-F238E27FC236}">
              <a16:creationId xmlns:a16="http://schemas.microsoft.com/office/drawing/2014/main" id="{99429D92-14E1-41AD-A1A6-3A6DA9D59978}"/>
            </a:ext>
          </a:extLst>
        </xdr:cNvPr>
        <xdr:cNvSpPr txBox="1">
          <a:spLocks noChangeArrowheads="1"/>
        </xdr:cNvSpPr>
      </xdr:nvSpPr>
      <xdr:spPr bwMode="auto">
        <a:xfrm>
          <a:off x="7636669" y="7117556"/>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742950</xdr:colOff>
      <xdr:row>29</xdr:row>
      <xdr:rowOff>9525</xdr:rowOff>
    </xdr:from>
    <xdr:ext cx="85725" cy="619125"/>
    <xdr:sp macro="" textlink="">
      <xdr:nvSpPr>
        <xdr:cNvPr id="25" name="Text Box 2">
          <a:extLst>
            <a:ext uri="{FF2B5EF4-FFF2-40B4-BE49-F238E27FC236}">
              <a16:creationId xmlns:a16="http://schemas.microsoft.com/office/drawing/2014/main" id="{54F68040-9952-4C3F-A95E-E08DD6B19FCB}"/>
            </a:ext>
          </a:extLst>
        </xdr:cNvPr>
        <xdr:cNvSpPr txBox="1">
          <a:spLocks noChangeArrowheads="1"/>
        </xdr:cNvSpPr>
      </xdr:nvSpPr>
      <xdr:spPr bwMode="auto">
        <a:xfrm>
          <a:off x="7636669" y="7117556"/>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857250</xdr:colOff>
      <xdr:row>28</xdr:row>
      <xdr:rowOff>0</xdr:rowOff>
    </xdr:from>
    <xdr:to>
      <xdr:col>4</xdr:col>
      <xdr:colOff>942975</xdr:colOff>
      <xdr:row>31</xdr:row>
      <xdr:rowOff>76199</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31</xdr:row>
      <xdr:rowOff>0</xdr:rowOff>
    </xdr:from>
    <xdr:to>
      <xdr:col>0</xdr:col>
      <xdr:colOff>85725</xdr:colOff>
      <xdr:row>33</xdr:row>
      <xdr:rowOff>76200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31</xdr:row>
      <xdr:rowOff>0</xdr:rowOff>
    </xdr:from>
    <xdr:to>
      <xdr:col>0</xdr:col>
      <xdr:colOff>85725</xdr:colOff>
      <xdr:row>33</xdr:row>
      <xdr:rowOff>76200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31</xdr:row>
      <xdr:rowOff>0</xdr:rowOff>
    </xdr:from>
    <xdr:to>
      <xdr:col>0</xdr:col>
      <xdr:colOff>0</xdr:colOff>
      <xdr:row>31</xdr:row>
      <xdr:rowOff>0</xdr:rowOff>
    </xdr:to>
    <xdr:sp macro="" textlink="">
      <xdr:nvSpPr>
        <xdr:cNvPr id="5" name="AutoShape 5">
          <a:extLst>
            <a:ext uri="{FF2B5EF4-FFF2-40B4-BE49-F238E27FC236}">
              <a16:creationId xmlns:a16="http://schemas.microsoft.com/office/drawing/2014/main" id="{00000000-0008-0000-0500-000005000000}"/>
            </a:ext>
          </a:extLst>
        </xdr:cNvPr>
        <xdr:cNvSpPr>
          <a:spLocks/>
        </xdr:cNvSpPr>
      </xdr:nvSpPr>
      <xdr:spPr bwMode="auto">
        <a:xfrm>
          <a:off x="0" y="8039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31</xdr:row>
      <xdr:rowOff>0</xdr:rowOff>
    </xdr:from>
    <xdr:to>
      <xdr:col>0</xdr:col>
      <xdr:colOff>95250</xdr:colOff>
      <xdr:row>33</xdr:row>
      <xdr:rowOff>104775</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0" y="8039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28</xdr:row>
      <xdr:rowOff>0</xdr:rowOff>
    </xdr:from>
    <xdr:ext cx="85725" cy="619125"/>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32</xdr:row>
      <xdr:rowOff>0</xdr:rowOff>
    </xdr:from>
    <xdr:to>
      <xdr:col>0</xdr:col>
      <xdr:colOff>85725</xdr:colOff>
      <xdr:row>34</xdr:row>
      <xdr:rowOff>85725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34</xdr:row>
      <xdr:rowOff>85725</xdr:rowOff>
    </xdr:to>
    <xdr:sp macro="" textlink="">
      <xdr:nvSpPr>
        <xdr:cNvPr id="9" name="Text Box 4">
          <a:extLst>
            <a:ext uri="{FF2B5EF4-FFF2-40B4-BE49-F238E27FC236}">
              <a16:creationId xmlns:a16="http://schemas.microsoft.com/office/drawing/2014/main" id="{00000000-0008-0000-05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95250</xdr:colOff>
      <xdr:row>34</xdr:row>
      <xdr:rowOff>114300</xdr:rowOff>
    </xdr:to>
    <xdr:sp macro="" textlink="">
      <xdr:nvSpPr>
        <xdr:cNvPr id="10" name="Text Box 6">
          <a:extLst>
            <a:ext uri="{FF2B5EF4-FFF2-40B4-BE49-F238E27FC236}">
              <a16:creationId xmlns:a16="http://schemas.microsoft.com/office/drawing/2014/main" id="{00000000-0008-0000-05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34</xdr:row>
      <xdr:rowOff>85725</xdr:rowOff>
    </xdr:to>
    <xdr:sp macro="" textlink="">
      <xdr:nvSpPr>
        <xdr:cNvPr id="11" name="Text Box 3">
          <a:extLst>
            <a:ext uri="{FF2B5EF4-FFF2-40B4-BE49-F238E27FC236}">
              <a16:creationId xmlns:a16="http://schemas.microsoft.com/office/drawing/2014/main" id="{00000000-0008-0000-05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34</xdr:row>
      <xdr:rowOff>85725</xdr:rowOff>
    </xdr:to>
    <xdr:sp macro="" textlink="">
      <xdr:nvSpPr>
        <xdr:cNvPr id="12" name="Text Box 4">
          <a:extLst>
            <a:ext uri="{FF2B5EF4-FFF2-40B4-BE49-F238E27FC236}">
              <a16:creationId xmlns:a16="http://schemas.microsoft.com/office/drawing/2014/main" id="{00000000-0008-0000-05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95250</xdr:colOff>
      <xdr:row>34</xdr:row>
      <xdr:rowOff>114300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28</xdr:row>
      <xdr:rowOff>0</xdr:rowOff>
    </xdr:from>
    <xdr:ext cx="85725" cy="619125"/>
    <xdr:sp macro="" textlink="">
      <xdr:nvSpPr>
        <xdr:cNvPr id="14"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28</xdr:row>
      <xdr:rowOff>0</xdr:rowOff>
    </xdr:from>
    <xdr:ext cx="85725" cy="619125"/>
    <xdr:sp macro="" textlink="">
      <xdr:nvSpPr>
        <xdr:cNvPr id="15" name="Text Box 2">
          <a:extLst>
            <a:ext uri="{FF2B5EF4-FFF2-40B4-BE49-F238E27FC236}">
              <a16:creationId xmlns:a16="http://schemas.microsoft.com/office/drawing/2014/main" id="{00000000-0008-0000-0500-00000F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27</xdr:row>
      <xdr:rowOff>504825</xdr:rowOff>
    </xdr:from>
    <xdr:to>
      <xdr:col>4</xdr:col>
      <xdr:colOff>952500</xdr:colOff>
      <xdr:row>29</xdr:row>
      <xdr:rowOff>438150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7781925" y="71532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39</xdr:row>
      <xdr:rowOff>114300</xdr:rowOff>
    </xdr:from>
    <xdr:to>
      <xdr:col>4</xdr:col>
      <xdr:colOff>762000</xdr:colOff>
      <xdr:row>41</xdr:row>
      <xdr:rowOff>161926</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7591425" y="9658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47626</xdr:rowOff>
    </xdr:to>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38100</xdr:colOff>
      <xdr:row>39</xdr:row>
      <xdr:rowOff>123825</xdr:rowOff>
    </xdr:from>
    <xdr:to>
      <xdr:col>3</xdr:col>
      <xdr:colOff>133350</xdr:colOff>
      <xdr:row>42</xdr:row>
      <xdr:rowOff>19050</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6124575" y="96678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27</xdr:row>
      <xdr:rowOff>476250</xdr:rowOff>
    </xdr:from>
    <xdr:ext cx="85725" cy="619125"/>
    <xdr:sp macro="" textlink="">
      <xdr:nvSpPr>
        <xdr:cNvPr id="7" name="Text Box 2">
          <a:extLst>
            <a:ext uri="{FF2B5EF4-FFF2-40B4-BE49-F238E27FC236}">
              <a16:creationId xmlns:a16="http://schemas.microsoft.com/office/drawing/2014/main" id="{00000000-0008-0000-0600-000007000000}"/>
            </a:ext>
          </a:extLst>
        </xdr:cNvPr>
        <xdr:cNvSpPr txBox="1">
          <a:spLocks noChangeArrowheads="1"/>
        </xdr:cNvSpPr>
      </xdr:nvSpPr>
      <xdr:spPr bwMode="auto">
        <a:xfrm>
          <a:off x="7734300" y="7667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39</xdr:row>
      <xdr:rowOff>0</xdr:rowOff>
    </xdr:from>
    <xdr:to>
      <xdr:col>4</xdr:col>
      <xdr:colOff>923925</xdr:colOff>
      <xdr:row>42</xdr:row>
      <xdr:rowOff>76200</xdr:rowOff>
    </xdr:to>
    <xdr:sp macro="" textlink="">
      <xdr:nvSpPr>
        <xdr:cNvPr id="8" name="Text Box 2">
          <a:extLst>
            <a:ext uri="{FF2B5EF4-FFF2-40B4-BE49-F238E27FC236}">
              <a16:creationId xmlns:a16="http://schemas.microsoft.com/office/drawing/2014/main" id="{00000000-0008-0000-0600-000008000000}"/>
            </a:ext>
          </a:extLst>
        </xdr:cNvPr>
        <xdr:cNvSpPr txBox="1">
          <a:spLocks noChangeArrowheads="1"/>
        </xdr:cNvSpPr>
      </xdr:nvSpPr>
      <xdr:spPr bwMode="auto">
        <a:xfrm>
          <a:off x="775335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33</xdr:row>
      <xdr:rowOff>0</xdr:rowOff>
    </xdr:from>
    <xdr:ext cx="85725" cy="619125"/>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33</xdr:row>
      <xdr:rowOff>0</xdr:rowOff>
    </xdr:from>
    <xdr:to>
      <xdr:col>4</xdr:col>
      <xdr:colOff>942975</xdr:colOff>
      <xdr:row>34</xdr:row>
      <xdr:rowOff>76200</xdr:rowOff>
    </xdr:to>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33</xdr:row>
      <xdr:rowOff>0</xdr:rowOff>
    </xdr:from>
    <xdr:ext cx="85725" cy="619125"/>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22</xdr:row>
      <xdr:rowOff>0</xdr:rowOff>
    </xdr:from>
    <xdr:ext cx="85725" cy="619125"/>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22</xdr:row>
      <xdr:rowOff>0</xdr:rowOff>
    </xdr:from>
    <xdr:ext cx="85725" cy="619125"/>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22</xdr:row>
      <xdr:rowOff>0</xdr:rowOff>
    </xdr:from>
    <xdr:ext cx="85725" cy="619125"/>
    <xdr:sp macro="" textlink="">
      <xdr:nvSpPr>
        <xdr:cNvPr id="14" name="Text Box 2">
          <a:extLst>
            <a:ext uri="{FF2B5EF4-FFF2-40B4-BE49-F238E27FC236}">
              <a16:creationId xmlns:a16="http://schemas.microsoft.com/office/drawing/2014/main" id="{00000000-0008-0000-0600-00000E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838200</xdr:colOff>
      <xdr:row>21</xdr:row>
      <xdr:rowOff>28575</xdr:rowOff>
    </xdr:from>
    <xdr:ext cx="85725" cy="619125"/>
    <xdr:sp macro="" textlink="">
      <xdr:nvSpPr>
        <xdr:cNvPr id="15" name="Text Box 2">
          <a:extLst>
            <a:ext uri="{FF2B5EF4-FFF2-40B4-BE49-F238E27FC236}">
              <a16:creationId xmlns:a16="http://schemas.microsoft.com/office/drawing/2014/main" id="{00000000-0008-0000-0600-00000F000000}"/>
            </a:ext>
          </a:extLst>
        </xdr:cNvPr>
        <xdr:cNvSpPr txBox="1">
          <a:spLocks noChangeArrowheads="1"/>
        </xdr:cNvSpPr>
      </xdr:nvSpPr>
      <xdr:spPr bwMode="auto">
        <a:xfrm>
          <a:off x="7753350" y="847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847725</xdr:colOff>
      <xdr:row>27</xdr:row>
      <xdr:rowOff>247650</xdr:rowOff>
    </xdr:from>
    <xdr:ext cx="85725" cy="619125"/>
    <xdr:sp macro="" textlink="">
      <xdr:nvSpPr>
        <xdr:cNvPr id="16" name="Text Box 2">
          <a:extLst>
            <a:ext uri="{FF2B5EF4-FFF2-40B4-BE49-F238E27FC236}">
              <a16:creationId xmlns:a16="http://schemas.microsoft.com/office/drawing/2014/main" id="{00000000-0008-0000-0600-000010000000}"/>
            </a:ext>
          </a:extLst>
        </xdr:cNvPr>
        <xdr:cNvSpPr txBox="1">
          <a:spLocks noChangeArrowheads="1"/>
        </xdr:cNvSpPr>
      </xdr:nvSpPr>
      <xdr:spPr bwMode="auto">
        <a:xfrm>
          <a:off x="7762875" y="6896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781050</xdr:colOff>
      <xdr:row>27</xdr:row>
      <xdr:rowOff>447675</xdr:rowOff>
    </xdr:from>
    <xdr:ext cx="85725" cy="619125"/>
    <xdr:sp macro="" textlink="">
      <xdr:nvSpPr>
        <xdr:cNvPr id="17" name="Text Box 2">
          <a:extLst>
            <a:ext uri="{FF2B5EF4-FFF2-40B4-BE49-F238E27FC236}">
              <a16:creationId xmlns:a16="http://schemas.microsoft.com/office/drawing/2014/main" id="{00000000-0008-0000-0600-000011000000}"/>
            </a:ext>
          </a:extLst>
        </xdr:cNvPr>
        <xdr:cNvSpPr txBox="1">
          <a:spLocks noChangeArrowheads="1"/>
        </xdr:cNvSpPr>
      </xdr:nvSpPr>
      <xdr:spPr bwMode="auto">
        <a:xfrm>
          <a:off x="7353300" y="48006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51</xdr:row>
      <xdr:rowOff>0</xdr:rowOff>
    </xdr:from>
    <xdr:to>
      <xdr:col>0</xdr:col>
      <xdr:colOff>85725</xdr:colOff>
      <xdr:row>52</xdr:row>
      <xdr:rowOff>228600</xdr:rowOff>
    </xdr:to>
    <xdr:sp macro="" textlink="">
      <xdr:nvSpPr>
        <xdr:cNvPr id="18" name="Text Box 3">
          <a:extLst>
            <a:ext uri="{FF2B5EF4-FFF2-40B4-BE49-F238E27FC236}">
              <a16:creationId xmlns:a16="http://schemas.microsoft.com/office/drawing/2014/main" id="{00000000-0008-0000-0600-000012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0</xdr:rowOff>
    </xdr:from>
    <xdr:to>
      <xdr:col>0</xdr:col>
      <xdr:colOff>85725</xdr:colOff>
      <xdr:row>52</xdr:row>
      <xdr:rowOff>228600</xdr:rowOff>
    </xdr:to>
    <xdr:sp macro="" textlink="">
      <xdr:nvSpPr>
        <xdr:cNvPr id="19" name="Text Box 4">
          <a:extLst>
            <a:ext uri="{FF2B5EF4-FFF2-40B4-BE49-F238E27FC236}">
              <a16:creationId xmlns:a16="http://schemas.microsoft.com/office/drawing/2014/main" id="{00000000-0008-0000-0600-000013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0</xdr:rowOff>
    </xdr:from>
    <xdr:to>
      <xdr:col>0</xdr:col>
      <xdr:colOff>95250</xdr:colOff>
      <xdr:row>52</xdr:row>
      <xdr:rowOff>257175</xdr:rowOff>
    </xdr:to>
    <xdr:sp macro="" textlink="">
      <xdr:nvSpPr>
        <xdr:cNvPr id="20" name="Text Box 6">
          <a:extLst>
            <a:ext uri="{FF2B5EF4-FFF2-40B4-BE49-F238E27FC236}">
              <a16:creationId xmlns:a16="http://schemas.microsoft.com/office/drawing/2014/main" id="{00000000-0008-0000-0600-000014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0</xdr:rowOff>
    </xdr:from>
    <xdr:to>
      <xdr:col>0</xdr:col>
      <xdr:colOff>85725</xdr:colOff>
      <xdr:row>52</xdr:row>
      <xdr:rowOff>228600</xdr:rowOff>
    </xdr:to>
    <xdr:sp macro="" textlink="">
      <xdr:nvSpPr>
        <xdr:cNvPr id="21" name="Text Box 3">
          <a:extLst>
            <a:ext uri="{FF2B5EF4-FFF2-40B4-BE49-F238E27FC236}">
              <a16:creationId xmlns:a16="http://schemas.microsoft.com/office/drawing/2014/main" id="{00000000-0008-0000-0600-000015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0</xdr:rowOff>
    </xdr:from>
    <xdr:to>
      <xdr:col>0</xdr:col>
      <xdr:colOff>85725</xdr:colOff>
      <xdr:row>52</xdr:row>
      <xdr:rowOff>228600</xdr:rowOff>
    </xdr:to>
    <xdr:sp macro="" textlink="">
      <xdr:nvSpPr>
        <xdr:cNvPr id="22" name="Text Box 4">
          <a:extLst>
            <a:ext uri="{FF2B5EF4-FFF2-40B4-BE49-F238E27FC236}">
              <a16:creationId xmlns:a16="http://schemas.microsoft.com/office/drawing/2014/main" id="{00000000-0008-0000-0600-000016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0</xdr:rowOff>
    </xdr:from>
    <xdr:to>
      <xdr:col>0</xdr:col>
      <xdr:colOff>95250</xdr:colOff>
      <xdr:row>52</xdr:row>
      <xdr:rowOff>257175</xdr:rowOff>
    </xdr:to>
    <xdr:sp macro="" textlink="">
      <xdr:nvSpPr>
        <xdr:cNvPr id="23" name="Text Box 6">
          <a:extLst>
            <a:ext uri="{FF2B5EF4-FFF2-40B4-BE49-F238E27FC236}">
              <a16:creationId xmlns:a16="http://schemas.microsoft.com/office/drawing/2014/main" id="{00000000-0008-0000-0600-000017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704850</xdr:colOff>
      <xdr:row>34</xdr:row>
      <xdr:rowOff>47625</xdr:rowOff>
    </xdr:from>
    <xdr:to>
      <xdr:col>4</xdr:col>
      <xdr:colOff>790575</xdr:colOff>
      <xdr:row>36</xdr:row>
      <xdr:rowOff>123826</xdr:rowOff>
    </xdr:to>
    <xdr:sp macro="" textlink="">
      <xdr:nvSpPr>
        <xdr:cNvPr id="24" name="Text Box 2">
          <a:extLst>
            <a:ext uri="{FF2B5EF4-FFF2-40B4-BE49-F238E27FC236}">
              <a16:creationId xmlns:a16="http://schemas.microsoft.com/office/drawing/2014/main" id="{00000000-0008-0000-0600-000018000000}"/>
            </a:ext>
          </a:extLst>
        </xdr:cNvPr>
        <xdr:cNvSpPr txBox="1">
          <a:spLocks noChangeArrowheads="1"/>
        </xdr:cNvSpPr>
      </xdr:nvSpPr>
      <xdr:spPr bwMode="auto">
        <a:xfrm>
          <a:off x="7620000" y="9677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46</xdr:row>
      <xdr:rowOff>85725</xdr:rowOff>
    </xdr:from>
    <xdr:to>
      <xdr:col>4</xdr:col>
      <xdr:colOff>762000</xdr:colOff>
      <xdr:row>48</xdr:row>
      <xdr:rowOff>123825</xdr:rowOff>
    </xdr:to>
    <xdr:sp macro="" textlink="">
      <xdr:nvSpPr>
        <xdr:cNvPr id="25" name="Text Box 3">
          <a:extLst>
            <a:ext uri="{FF2B5EF4-FFF2-40B4-BE49-F238E27FC236}">
              <a16:creationId xmlns:a16="http://schemas.microsoft.com/office/drawing/2014/main" id="{00000000-0008-0000-0600-000019000000}"/>
            </a:ext>
          </a:extLst>
        </xdr:cNvPr>
        <xdr:cNvSpPr txBox="1">
          <a:spLocks noChangeArrowheads="1"/>
        </xdr:cNvSpPr>
      </xdr:nvSpPr>
      <xdr:spPr bwMode="auto">
        <a:xfrm>
          <a:off x="7591425"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46</xdr:row>
      <xdr:rowOff>0</xdr:rowOff>
    </xdr:from>
    <xdr:to>
      <xdr:col>0</xdr:col>
      <xdr:colOff>85725</xdr:colOff>
      <xdr:row>48</xdr:row>
      <xdr:rowOff>38100</xdr:rowOff>
    </xdr:to>
    <xdr:sp macro="" textlink="">
      <xdr:nvSpPr>
        <xdr:cNvPr id="26" name="Text Box 4">
          <a:extLst>
            <a:ext uri="{FF2B5EF4-FFF2-40B4-BE49-F238E27FC236}">
              <a16:creationId xmlns:a16="http://schemas.microsoft.com/office/drawing/2014/main" id="{00000000-0008-0000-0600-00001A000000}"/>
            </a:ext>
          </a:extLst>
        </xdr:cNvPr>
        <xdr:cNvSpPr txBox="1">
          <a:spLocks noChangeArrowheads="1"/>
        </xdr:cNvSpPr>
      </xdr:nvSpPr>
      <xdr:spPr bwMode="auto">
        <a:xfrm>
          <a:off x="0" y="12706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46</xdr:row>
      <xdr:rowOff>123825</xdr:rowOff>
    </xdr:from>
    <xdr:to>
      <xdr:col>3</xdr:col>
      <xdr:colOff>133350</xdr:colOff>
      <xdr:row>49</xdr:row>
      <xdr:rowOff>0</xdr:rowOff>
    </xdr:to>
    <xdr:sp macro="" textlink="">
      <xdr:nvSpPr>
        <xdr:cNvPr id="27" name="Text Box 6">
          <a:extLst>
            <a:ext uri="{FF2B5EF4-FFF2-40B4-BE49-F238E27FC236}">
              <a16:creationId xmlns:a16="http://schemas.microsoft.com/office/drawing/2014/main" id="{00000000-0008-0000-0600-00001B000000}"/>
            </a:ext>
          </a:extLst>
        </xdr:cNvPr>
        <xdr:cNvSpPr txBox="1">
          <a:spLocks noChangeArrowheads="1"/>
        </xdr:cNvSpPr>
      </xdr:nvSpPr>
      <xdr:spPr bwMode="auto">
        <a:xfrm>
          <a:off x="6124575" y="12830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33</xdr:row>
      <xdr:rowOff>476250</xdr:rowOff>
    </xdr:from>
    <xdr:ext cx="85725" cy="619125"/>
    <xdr:sp macro="" textlink="">
      <xdr:nvSpPr>
        <xdr:cNvPr id="28" name="Text Box 2">
          <a:extLst>
            <a:ext uri="{FF2B5EF4-FFF2-40B4-BE49-F238E27FC236}">
              <a16:creationId xmlns:a16="http://schemas.microsoft.com/office/drawing/2014/main" id="{00000000-0008-0000-0600-00001C000000}"/>
            </a:ext>
          </a:extLst>
        </xdr:cNvPr>
        <xdr:cNvSpPr txBox="1">
          <a:spLocks noChangeArrowheads="1"/>
        </xdr:cNvSpPr>
      </xdr:nvSpPr>
      <xdr:spPr bwMode="auto">
        <a:xfrm>
          <a:off x="77343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46</xdr:row>
      <xdr:rowOff>0</xdr:rowOff>
    </xdr:from>
    <xdr:to>
      <xdr:col>4</xdr:col>
      <xdr:colOff>923925</xdr:colOff>
      <xdr:row>49</xdr:row>
      <xdr:rowOff>57150</xdr:rowOff>
    </xdr:to>
    <xdr:sp macro="" textlink="">
      <xdr:nvSpPr>
        <xdr:cNvPr id="29" name="Text Box 2">
          <a:extLst>
            <a:ext uri="{FF2B5EF4-FFF2-40B4-BE49-F238E27FC236}">
              <a16:creationId xmlns:a16="http://schemas.microsoft.com/office/drawing/2014/main" id="{00000000-0008-0000-0600-00001D000000}"/>
            </a:ext>
          </a:extLst>
        </xdr:cNvPr>
        <xdr:cNvSpPr txBox="1">
          <a:spLocks noChangeArrowheads="1"/>
        </xdr:cNvSpPr>
      </xdr:nvSpPr>
      <xdr:spPr bwMode="auto">
        <a:xfrm>
          <a:off x="775335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39</xdr:row>
      <xdr:rowOff>0</xdr:rowOff>
    </xdr:from>
    <xdr:ext cx="85725" cy="619125"/>
    <xdr:sp macro="" textlink="">
      <xdr:nvSpPr>
        <xdr:cNvPr id="30" name="Text Box 2">
          <a:extLst>
            <a:ext uri="{FF2B5EF4-FFF2-40B4-BE49-F238E27FC236}">
              <a16:creationId xmlns:a16="http://schemas.microsoft.com/office/drawing/2014/main" id="{00000000-0008-0000-0600-00001E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twoCellAnchor editAs="oneCell">
    <xdr:from>
      <xdr:col>4</xdr:col>
      <xdr:colOff>857250</xdr:colOff>
      <xdr:row>39</xdr:row>
      <xdr:rowOff>0</xdr:rowOff>
    </xdr:from>
    <xdr:to>
      <xdr:col>4</xdr:col>
      <xdr:colOff>942975</xdr:colOff>
      <xdr:row>42</xdr:row>
      <xdr:rowOff>76200</xdr:rowOff>
    </xdr:to>
    <xdr:sp macro="" textlink="">
      <xdr:nvSpPr>
        <xdr:cNvPr id="31" name="Text Box 2">
          <a:extLst>
            <a:ext uri="{FF2B5EF4-FFF2-40B4-BE49-F238E27FC236}">
              <a16:creationId xmlns:a16="http://schemas.microsoft.com/office/drawing/2014/main" id="{00000000-0008-0000-0600-00001F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742950</xdr:colOff>
      <xdr:row>31</xdr:row>
      <xdr:rowOff>47625</xdr:rowOff>
    </xdr:from>
    <xdr:ext cx="85725" cy="619125"/>
    <xdr:sp macro="" textlink="">
      <xdr:nvSpPr>
        <xdr:cNvPr id="32" name="Text Box 2">
          <a:extLst>
            <a:ext uri="{FF2B5EF4-FFF2-40B4-BE49-F238E27FC236}">
              <a16:creationId xmlns:a16="http://schemas.microsoft.com/office/drawing/2014/main" id="{00000000-0008-0000-0600-000020000000}"/>
            </a:ext>
          </a:extLst>
        </xdr:cNvPr>
        <xdr:cNvSpPr txBox="1">
          <a:spLocks noChangeArrowheads="1"/>
        </xdr:cNvSpPr>
      </xdr:nvSpPr>
      <xdr:spPr bwMode="auto">
        <a:xfrm>
          <a:off x="7658100" y="8772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oneCellAnchor>
    <xdr:from>
      <xdr:col>4</xdr:col>
      <xdr:colOff>857250</xdr:colOff>
      <xdr:row>27</xdr:row>
      <xdr:rowOff>0</xdr:rowOff>
    </xdr:from>
    <xdr:ext cx="85725" cy="619125"/>
    <xdr:sp macro="" textlink="">
      <xdr:nvSpPr>
        <xdr:cNvPr id="33" name="Text Box 2">
          <a:extLst>
            <a:ext uri="{FF2B5EF4-FFF2-40B4-BE49-F238E27FC236}">
              <a16:creationId xmlns:a16="http://schemas.microsoft.com/office/drawing/2014/main" id="{00000000-0008-0000-0600-000021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27</xdr:row>
      <xdr:rowOff>0</xdr:rowOff>
    </xdr:from>
    <xdr:ext cx="85725" cy="619125"/>
    <xdr:sp macro="" textlink="">
      <xdr:nvSpPr>
        <xdr:cNvPr id="34" name="Text Box 2">
          <a:extLst>
            <a:ext uri="{FF2B5EF4-FFF2-40B4-BE49-F238E27FC236}">
              <a16:creationId xmlns:a16="http://schemas.microsoft.com/office/drawing/2014/main" id="{00000000-0008-0000-0600-000022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27</xdr:row>
      <xdr:rowOff>0</xdr:rowOff>
    </xdr:from>
    <xdr:ext cx="85725" cy="619125"/>
    <xdr:sp macro="" textlink="">
      <xdr:nvSpPr>
        <xdr:cNvPr id="35" name="Text Box 2">
          <a:extLst>
            <a:ext uri="{FF2B5EF4-FFF2-40B4-BE49-F238E27FC236}">
              <a16:creationId xmlns:a16="http://schemas.microsoft.com/office/drawing/2014/main" id="{00000000-0008-0000-0600-000023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714375</xdr:colOff>
      <xdr:row>43</xdr:row>
      <xdr:rowOff>76200</xdr:rowOff>
    </xdr:from>
    <xdr:ext cx="85725" cy="619125"/>
    <xdr:sp macro="" textlink="">
      <xdr:nvSpPr>
        <xdr:cNvPr id="36" name="Text Box 2">
          <a:extLst>
            <a:ext uri="{FF2B5EF4-FFF2-40B4-BE49-F238E27FC236}">
              <a16:creationId xmlns:a16="http://schemas.microsoft.com/office/drawing/2014/main" id="{00000000-0008-0000-0600-000024000000}"/>
            </a:ext>
          </a:extLst>
        </xdr:cNvPr>
        <xdr:cNvSpPr txBox="1">
          <a:spLocks noChangeArrowheads="1"/>
        </xdr:cNvSpPr>
      </xdr:nvSpPr>
      <xdr:spPr bwMode="auto">
        <a:xfrm>
          <a:off x="7629525" y="12239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33</xdr:row>
      <xdr:rowOff>476250</xdr:rowOff>
    </xdr:from>
    <xdr:ext cx="85725" cy="619125"/>
    <xdr:sp macro="" textlink="">
      <xdr:nvSpPr>
        <xdr:cNvPr id="37" name="Text Box 2">
          <a:extLst>
            <a:ext uri="{FF2B5EF4-FFF2-40B4-BE49-F238E27FC236}">
              <a16:creationId xmlns:a16="http://schemas.microsoft.com/office/drawing/2014/main" id="{00000000-0008-0000-0600-000025000000}"/>
            </a:ext>
          </a:extLst>
        </xdr:cNvPr>
        <xdr:cNvSpPr txBox="1">
          <a:spLocks noChangeArrowheads="1"/>
        </xdr:cNvSpPr>
      </xdr:nvSpPr>
      <xdr:spPr bwMode="auto">
        <a:xfrm>
          <a:off x="98298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47625</xdr:colOff>
      <xdr:row>58</xdr:row>
      <xdr:rowOff>28575</xdr:rowOff>
    </xdr:from>
    <xdr:to>
      <xdr:col>0</xdr:col>
      <xdr:colOff>133350</xdr:colOff>
      <xdr:row>60</xdr:row>
      <xdr:rowOff>114300</xdr:rowOff>
    </xdr:to>
    <xdr:sp macro="" textlink="">
      <xdr:nvSpPr>
        <xdr:cNvPr id="38" name="Text Box 3">
          <a:extLst>
            <a:ext uri="{FF2B5EF4-FFF2-40B4-BE49-F238E27FC236}">
              <a16:creationId xmlns:a16="http://schemas.microsoft.com/office/drawing/2014/main" id="{00000000-0008-0000-0600-000026000000}"/>
            </a:ext>
          </a:extLst>
        </xdr:cNvPr>
        <xdr:cNvSpPr txBox="1">
          <a:spLocks noChangeArrowheads="1"/>
        </xdr:cNvSpPr>
      </xdr:nvSpPr>
      <xdr:spPr bwMode="auto">
        <a:xfrm>
          <a:off x="47625" y="157067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58</xdr:row>
      <xdr:rowOff>0</xdr:rowOff>
    </xdr:from>
    <xdr:to>
      <xdr:col>0</xdr:col>
      <xdr:colOff>85725</xdr:colOff>
      <xdr:row>60</xdr:row>
      <xdr:rowOff>85725</xdr:rowOff>
    </xdr:to>
    <xdr:sp macro="" textlink="">
      <xdr:nvSpPr>
        <xdr:cNvPr id="39" name="Text Box 4">
          <a:extLst>
            <a:ext uri="{FF2B5EF4-FFF2-40B4-BE49-F238E27FC236}">
              <a16:creationId xmlns:a16="http://schemas.microsoft.com/office/drawing/2014/main" id="{00000000-0008-0000-0600-000027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58</xdr:row>
      <xdr:rowOff>0</xdr:rowOff>
    </xdr:from>
    <xdr:to>
      <xdr:col>0</xdr:col>
      <xdr:colOff>95250</xdr:colOff>
      <xdr:row>60</xdr:row>
      <xdr:rowOff>114300</xdr:rowOff>
    </xdr:to>
    <xdr:sp macro="" textlink="">
      <xdr:nvSpPr>
        <xdr:cNvPr id="40" name="Text Box 6">
          <a:extLst>
            <a:ext uri="{FF2B5EF4-FFF2-40B4-BE49-F238E27FC236}">
              <a16:creationId xmlns:a16="http://schemas.microsoft.com/office/drawing/2014/main" id="{00000000-0008-0000-0600-000028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58</xdr:row>
      <xdr:rowOff>0</xdr:rowOff>
    </xdr:from>
    <xdr:to>
      <xdr:col>0</xdr:col>
      <xdr:colOff>85725</xdr:colOff>
      <xdr:row>60</xdr:row>
      <xdr:rowOff>85725</xdr:rowOff>
    </xdr:to>
    <xdr:sp macro="" textlink="">
      <xdr:nvSpPr>
        <xdr:cNvPr id="41" name="Text Box 3">
          <a:extLst>
            <a:ext uri="{FF2B5EF4-FFF2-40B4-BE49-F238E27FC236}">
              <a16:creationId xmlns:a16="http://schemas.microsoft.com/office/drawing/2014/main" id="{00000000-0008-0000-0600-000029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58</xdr:row>
      <xdr:rowOff>0</xdr:rowOff>
    </xdr:from>
    <xdr:to>
      <xdr:col>0</xdr:col>
      <xdr:colOff>85725</xdr:colOff>
      <xdr:row>60</xdr:row>
      <xdr:rowOff>85725</xdr:rowOff>
    </xdr:to>
    <xdr:sp macro="" textlink="">
      <xdr:nvSpPr>
        <xdr:cNvPr id="42" name="Text Box 4">
          <a:extLst>
            <a:ext uri="{FF2B5EF4-FFF2-40B4-BE49-F238E27FC236}">
              <a16:creationId xmlns:a16="http://schemas.microsoft.com/office/drawing/2014/main" id="{00000000-0008-0000-0600-00002A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58</xdr:row>
      <xdr:rowOff>0</xdr:rowOff>
    </xdr:from>
    <xdr:to>
      <xdr:col>0</xdr:col>
      <xdr:colOff>95250</xdr:colOff>
      <xdr:row>60</xdr:row>
      <xdr:rowOff>114300</xdr:rowOff>
    </xdr:to>
    <xdr:sp macro="" textlink="">
      <xdr:nvSpPr>
        <xdr:cNvPr id="43" name="Text Box 6">
          <a:extLst>
            <a:ext uri="{FF2B5EF4-FFF2-40B4-BE49-F238E27FC236}">
              <a16:creationId xmlns:a16="http://schemas.microsoft.com/office/drawing/2014/main" id="{00000000-0008-0000-0600-00002B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46</xdr:row>
      <xdr:rowOff>85725</xdr:rowOff>
    </xdr:from>
    <xdr:ext cx="85725" cy="409575"/>
    <xdr:sp macro="" textlink="">
      <xdr:nvSpPr>
        <xdr:cNvPr id="44" name="Text Box 3">
          <a:extLst>
            <a:ext uri="{FF2B5EF4-FFF2-40B4-BE49-F238E27FC236}">
              <a16:creationId xmlns:a16="http://schemas.microsoft.com/office/drawing/2014/main" id="{00000000-0008-0000-0600-00002C000000}"/>
            </a:ext>
          </a:extLst>
        </xdr:cNvPr>
        <xdr:cNvSpPr txBox="1">
          <a:spLocks noChangeArrowheads="1"/>
        </xdr:cNvSpPr>
      </xdr:nvSpPr>
      <xdr:spPr bwMode="auto">
        <a:xfrm>
          <a:off x="9829800"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46</xdr:row>
      <xdr:rowOff>0</xdr:rowOff>
    </xdr:from>
    <xdr:ext cx="85725" cy="619125"/>
    <xdr:sp macro="" textlink="">
      <xdr:nvSpPr>
        <xdr:cNvPr id="45" name="Text Box 2">
          <a:extLst>
            <a:ext uri="{FF2B5EF4-FFF2-40B4-BE49-F238E27FC236}">
              <a16:creationId xmlns:a16="http://schemas.microsoft.com/office/drawing/2014/main" id="{00000000-0008-0000-0600-00002D000000}"/>
            </a:ext>
          </a:extLst>
        </xdr:cNvPr>
        <xdr:cNvSpPr txBox="1">
          <a:spLocks noChangeArrowheads="1"/>
        </xdr:cNvSpPr>
      </xdr:nvSpPr>
      <xdr:spPr bwMode="auto">
        <a:xfrm>
          <a:off x="982980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39</xdr:row>
      <xdr:rowOff>0</xdr:rowOff>
    </xdr:from>
    <xdr:ext cx="85725" cy="619125"/>
    <xdr:sp macro="" textlink="">
      <xdr:nvSpPr>
        <xdr:cNvPr id="46" name="Text Box 2">
          <a:extLst>
            <a:ext uri="{FF2B5EF4-FFF2-40B4-BE49-F238E27FC236}">
              <a16:creationId xmlns:a16="http://schemas.microsoft.com/office/drawing/2014/main" id="{00000000-0008-0000-0600-00002E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39</xdr:row>
      <xdr:rowOff>0</xdr:rowOff>
    </xdr:from>
    <xdr:ext cx="85725" cy="619125"/>
    <xdr:sp macro="" textlink="">
      <xdr:nvSpPr>
        <xdr:cNvPr id="47" name="Text Box 2">
          <a:extLst>
            <a:ext uri="{FF2B5EF4-FFF2-40B4-BE49-F238E27FC236}">
              <a16:creationId xmlns:a16="http://schemas.microsoft.com/office/drawing/2014/main" id="{00000000-0008-0000-0600-00002F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866775</xdr:colOff>
      <xdr:row>27</xdr:row>
      <xdr:rowOff>504825</xdr:rowOff>
    </xdr:from>
    <xdr:to>
      <xdr:col>4</xdr:col>
      <xdr:colOff>952500</xdr:colOff>
      <xdr:row>29</xdr:row>
      <xdr:rowOff>438150</xdr:rowOff>
    </xdr:to>
    <xdr:sp macro="" textlink="">
      <xdr:nvSpPr>
        <xdr:cNvPr id="48" name="Text Box 2">
          <a:extLst>
            <a:ext uri="{FF2B5EF4-FFF2-40B4-BE49-F238E27FC236}">
              <a16:creationId xmlns:a16="http://schemas.microsoft.com/office/drawing/2014/main" id="{8B59F4DC-25E6-46AD-B6C0-7B6648CA3F02}"/>
            </a:ext>
          </a:extLst>
        </xdr:cNvPr>
        <xdr:cNvSpPr txBox="1">
          <a:spLocks noChangeArrowheads="1"/>
        </xdr:cNvSpPr>
      </xdr:nvSpPr>
      <xdr:spPr bwMode="auto">
        <a:xfrm>
          <a:off x="7781925" y="107918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29</xdr:row>
      <xdr:rowOff>295275</xdr:rowOff>
    </xdr:from>
    <xdr:ext cx="85725" cy="619125"/>
    <xdr:sp macro="" textlink="">
      <xdr:nvSpPr>
        <xdr:cNvPr id="49" name="Text Box 2">
          <a:extLst>
            <a:ext uri="{FF2B5EF4-FFF2-40B4-BE49-F238E27FC236}">
              <a16:creationId xmlns:a16="http://schemas.microsoft.com/office/drawing/2014/main" id="{D5D8A022-1AF8-4717-AC1A-EA9FFDD63936}"/>
            </a:ext>
          </a:extLst>
        </xdr:cNvPr>
        <xdr:cNvSpPr txBox="1">
          <a:spLocks noChangeArrowheads="1"/>
        </xdr:cNvSpPr>
      </xdr:nvSpPr>
      <xdr:spPr bwMode="auto">
        <a:xfrm>
          <a:off x="7734300" y="112680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838200</xdr:colOff>
      <xdr:row>29</xdr:row>
      <xdr:rowOff>314325</xdr:rowOff>
    </xdr:from>
    <xdr:ext cx="85725" cy="619125"/>
    <xdr:sp macro="" textlink="">
      <xdr:nvSpPr>
        <xdr:cNvPr id="50" name="Text Box 2">
          <a:extLst>
            <a:ext uri="{FF2B5EF4-FFF2-40B4-BE49-F238E27FC236}">
              <a16:creationId xmlns:a16="http://schemas.microsoft.com/office/drawing/2014/main" id="{DA598C7B-DDBF-4E20-9B9D-714214CE70B4}"/>
            </a:ext>
          </a:extLst>
        </xdr:cNvPr>
        <xdr:cNvSpPr txBox="1">
          <a:spLocks noChangeArrowheads="1"/>
        </xdr:cNvSpPr>
      </xdr:nvSpPr>
      <xdr:spPr bwMode="auto">
        <a:xfrm>
          <a:off x="7753350" y="11287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790575</xdr:colOff>
      <xdr:row>28</xdr:row>
      <xdr:rowOff>76200</xdr:rowOff>
    </xdr:from>
    <xdr:ext cx="85725" cy="619125"/>
    <xdr:sp macro="" textlink="">
      <xdr:nvSpPr>
        <xdr:cNvPr id="51" name="Text Box 2">
          <a:extLst>
            <a:ext uri="{FF2B5EF4-FFF2-40B4-BE49-F238E27FC236}">
              <a16:creationId xmlns:a16="http://schemas.microsoft.com/office/drawing/2014/main" id="{E0666931-DCDD-4734-B66D-30184CB3A4D5}"/>
            </a:ext>
          </a:extLst>
        </xdr:cNvPr>
        <xdr:cNvSpPr txBox="1">
          <a:spLocks noChangeArrowheads="1"/>
        </xdr:cNvSpPr>
      </xdr:nvSpPr>
      <xdr:spPr bwMode="auto">
        <a:xfrm>
          <a:off x="7705725" y="10868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36</xdr:row>
      <xdr:rowOff>0</xdr:rowOff>
    </xdr:from>
    <xdr:ext cx="85725" cy="619125"/>
    <xdr:sp macro="" textlink="">
      <xdr:nvSpPr>
        <xdr:cNvPr id="52" name="Text Box 2">
          <a:extLst>
            <a:ext uri="{FF2B5EF4-FFF2-40B4-BE49-F238E27FC236}">
              <a16:creationId xmlns:a16="http://schemas.microsoft.com/office/drawing/2014/main" id="{541A8526-1810-4C59-85DD-50B32CBA9737}"/>
            </a:ext>
          </a:extLst>
        </xdr:cNvPr>
        <xdr:cNvSpPr txBox="1">
          <a:spLocks noChangeArrowheads="1"/>
        </xdr:cNvSpPr>
      </xdr:nvSpPr>
      <xdr:spPr bwMode="auto">
        <a:xfrm>
          <a:off x="7772400" y="133254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866775</xdr:colOff>
      <xdr:row>33</xdr:row>
      <xdr:rowOff>85725</xdr:rowOff>
    </xdr:from>
    <xdr:to>
      <xdr:col>4</xdr:col>
      <xdr:colOff>952500</xdr:colOff>
      <xdr:row>34</xdr:row>
      <xdr:rowOff>161925</xdr:rowOff>
    </xdr:to>
    <xdr:sp macro="" textlink="">
      <xdr:nvSpPr>
        <xdr:cNvPr id="53" name="Text Box 2">
          <a:extLst>
            <a:ext uri="{FF2B5EF4-FFF2-40B4-BE49-F238E27FC236}">
              <a16:creationId xmlns:a16="http://schemas.microsoft.com/office/drawing/2014/main" id="{47A0DD52-A2BB-4678-BD86-E1B80F34FA50}"/>
            </a:ext>
          </a:extLst>
        </xdr:cNvPr>
        <xdr:cNvSpPr txBox="1">
          <a:spLocks noChangeArrowheads="1"/>
        </xdr:cNvSpPr>
      </xdr:nvSpPr>
      <xdr:spPr bwMode="auto">
        <a:xfrm>
          <a:off x="7781925" y="12325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35</xdr:row>
      <xdr:rowOff>114300</xdr:rowOff>
    </xdr:from>
    <xdr:ext cx="85725" cy="619125"/>
    <xdr:sp macro="" textlink="">
      <xdr:nvSpPr>
        <xdr:cNvPr id="54" name="Text Box 2">
          <a:extLst>
            <a:ext uri="{FF2B5EF4-FFF2-40B4-BE49-F238E27FC236}">
              <a16:creationId xmlns:a16="http://schemas.microsoft.com/office/drawing/2014/main" id="{8E9192A9-A96B-4DAF-BB00-B9D0EBAD011E}"/>
            </a:ext>
          </a:extLst>
        </xdr:cNvPr>
        <xdr:cNvSpPr txBox="1">
          <a:spLocks noChangeArrowheads="1"/>
        </xdr:cNvSpPr>
      </xdr:nvSpPr>
      <xdr:spPr bwMode="auto">
        <a:xfrm>
          <a:off x="7734300" y="130778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704850</xdr:colOff>
      <xdr:row>34</xdr:row>
      <xdr:rowOff>47625</xdr:rowOff>
    </xdr:from>
    <xdr:to>
      <xdr:col>4</xdr:col>
      <xdr:colOff>790575</xdr:colOff>
      <xdr:row>36</xdr:row>
      <xdr:rowOff>123826</xdr:rowOff>
    </xdr:to>
    <xdr:sp macro="" textlink="">
      <xdr:nvSpPr>
        <xdr:cNvPr id="55" name="Text Box 2">
          <a:extLst>
            <a:ext uri="{FF2B5EF4-FFF2-40B4-BE49-F238E27FC236}">
              <a16:creationId xmlns:a16="http://schemas.microsoft.com/office/drawing/2014/main" id="{38123714-B7BD-460C-A469-44575B1D5BCE}"/>
            </a:ext>
          </a:extLst>
        </xdr:cNvPr>
        <xdr:cNvSpPr txBox="1">
          <a:spLocks noChangeArrowheads="1"/>
        </xdr:cNvSpPr>
      </xdr:nvSpPr>
      <xdr:spPr bwMode="auto">
        <a:xfrm>
          <a:off x="7620000" y="12830175"/>
          <a:ext cx="85725" cy="619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33</xdr:row>
      <xdr:rowOff>476250</xdr:rowOff>
    </xdr:from>
    <xdr:ext cx="85725" cy="619125"/>
    <xdr:sp macro="" textlink="">
      <xdr:nvSpPr>
        <xdr:cNvPr id="56" name="Text Box 2">
          <a:extLst>
            <a:ext uri="{FF2B5EF4-FFF2-40B4-BE49-F238E27FC236}">
              <a16:creationId xmlns:a16="http://schemas.microsoft.com/office/drawing/2014/main" id="{82B37544-72EA-495D-93DF-23B743D969F2}"/>
            </a:ext>
          </a:extLst>
        </xdr:cNvPr>
        <xdr:cNvSpPr txBox="1">
          <a:spLocks noChangeArrowheads="1"/>
        </xdr:cNvSpPr>
      </xdr:nvSpPr>
      <xdr:spPr bwMode="auto">
        <a:xfrm>
          <a:off x="7734300" y="12715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866775</xdr:colOff>
      <xdr:row>16</xdr:row>
      <xdr:rowOff>447675</xdr:rowOff>
    </xdr:from>
    <xdr:to>
      <xdr:col>4</xdr:col>
      <xdr:colOff>952500</xdr:colOff>
      <xdr:row>18</xdr:row>
      <xdr:rowOff>180975</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7448550" y="8439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4" name="Text Box 4">
          <a:extLst>
            <a:ext uri="{FF2B5EF4-FFF2-40B4-BE49-F238E27FC236}">
              <a16:creationId xmlns:a16="http://schemas.microsoft.com/office/drawing/2014/main" id="{00000000-0008-0000-07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5" name="AutoShape 5">
          <a:extLst>
            <a:ext uri="{FF2B5EF4-FFF2-40B4-BE49-F238E27FC236}">
              <a16:creationId xmlns:a16="http://schemas.microsoft.com/office/drawing/2014/main" id="{00000000-0008-0000-07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21</xdr:row>
      <xdr:rowOff>0</xdr:rowOff>
    </xdr:from>
    <xdr:to>
      <xdr:col>0</xdr:col>
      <xdr:colOff>95250</xdr:colOff>
      <xdr:row>23</xdr:row>
      <xdr:rowOff>47625</xdr:rowOff>
    </xdr:to>
    <xdr:sp macro="" textlink="">
      <xdr:nvSpPr>
        <xdr:cNvPr id="6" name="Text Box 6">
          <a:extLst>
            <a:ext uri="{FF2B5EF4-FFF2-40B4-BE49-F238E27FC236}">
              <a16:creationId xmlns:a16="http://schemas.microsoft.com/office/drawing/2014/main" id="{00000000-0008-0000-07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22</xdr:row>
      <xdr:rowOff>0</xdr:rowOff>
    </xdr:from>
    <xdr:to>
      <xdr:col>0</xdr:col>
      <xdr:colOff>85725</xdr:colOff>
      <xdr:row>23</xdr:row>
      <xdr:rowOff>200025</xdr:rowOff>
    </xdr:to>
    <xdr:sp macro="" textlink="">
      <xdr:nvSpPr>
        <xdr:cNvPr id="8" name="Text Box 3">
          <a:extLst>
            <a:ext uri="{FF2B5EF4-FFF2-40B4-BE49-F238E27FC236}">
              <a16:creationId xmlns:a16="http://schemas.microsoft.com/office/drawing/2014/main" id="{00000000-0008-0000-07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9" name="Text Box 4">
          <a:extLst>
            <a:ext uri="{FF2B5EF4-FFF2-40B4-BE49-F238E27FC236}">
              <a16:creationId xmlns:a16="http://schemas.microsoft.com/office/drawing/2014/main" id="{00000000-0008-0000-07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0" name="Text Box 6">
          <a:extLst>
            <a:ext uri="{FF2B5EF4-FFF2-40B4-BE49-F238E27FC236}">
              <a16:creationId xmlns:a16="http://schemas.microsoft.com/office/drawing/2014/main" id="{00000000-0008-0000-07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1" name="Text Box 3">
          <a:extLst>
            <a:ext uri="{FF2B5EF4-FFF2-40B4-BE49-F238E27FC236}">
              <a16:creationId xmlns:a16="http://schemas.microsoft.com/office/drawing/2014/main" id="{00000000-0008-0000-07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2" name="Text Box 4">
          <a:extLst>
            <a:ext uri="{FF2B5EF4-FFF2-40B4-BE49-F238E27FC236}">
              <a16:creationId xmlns:a16="http://schemas.microsoft.com/office/drawing/2014/main" id="{00000000-0008-0000-07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18</xdr:row>
      <xdr:rowOff>447675</xdr:rowOff>
    </xdr:from>
    <xdr:to>
      <xdr:col>4</xdr:col>
      <xdr:colOff>952500</xdr:colOff>
      <xdr:row>22</xdr:row>
      <xdr:rowOff>85725</xdr:rowOff>
    </xdr:to>
    <xdr:sp macro="" textlink="">
      <xdr:nvSpPr>
        <xdr:cNvPr id="14" name="Text Box 2">
          <a:extLst>
            <a:ext uri="{FF2B5EF4-FFF2-40B4-BE49-F238E27FC236}">
              <a16:creationId xmlns:a16="http://schemas.microsoft.com/office/drawing/2014/main" id="{00000000-0008-0000-0700-00000E000000}"/>
            </a:ext>
          </a:extLst>
        </xdr:cNvPr>
        <xdr:cNvSpPr txBox="1">
          <a:spLocks noChangeArrowheads="1"/>
        </xdr:cNvSpPr>
      </xdr:nvSpPr>
      <xdr:spPr bwMode="auto">
        <a:xfrm>
          <a:off x="7448550" y="7543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7439025" y="77438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857250</xdr:colOff>
      <xdr:row>73</xdr:row>
      <xdr:rowOff>0</xdr:rowOff>
    </xdr:from>
    <xdr:to>
      <xdr:col>4</xdr:col>
      <xdr:colOff>942975</xdr:colOff>
      <xdr:row>75</xdr:row>
      <xdr:rowOff>255493</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36420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36420</xdr:rowOff>
    </xdr:to>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77</xdr:row>
      <xdr:rowOff>0</xdr:rowOff>
    </xdr:from>
    <xdr:to>
      <xdr:col>0</xdr:col>
      <xdr:colOff>0</xdr:colOff>
      <xdr:row>77</xdr:row>
      <xdr:rowOff>0</xdr:rowOff>
    </xdr:to>
    <xdr:sp macro="" textlink="">
      <xdr:nvSpPr>
        <xdr:cNvPr id="5" name="AutoShape 5">
          <a:extLst>
            <a:ext uri="{FF2B5EF4-FFF2-40B4-BE49-F238E27FC236}">
              <a16:creationId xmlns:a16="http://schemas.microsoft.com/office/drawing/2014/main" id="{00000000-0008-0000-08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77</xdr:row>
      <xdr:rowOff>0</xdr:rowOff>
    </xdr:from>
    <xdr:to>
      <xdr:col>0</xdr:col>
      <xdr:colOff>95250</xdr:colOff>
      <xdr:row>79</xdr:row>
      <xdr:rowOff>64995</xdr:rowOff>
    </xdr:to>
    <xdr:sp macro="" textlink="">
      <xdr:nvSpPr>
        <xdr:cNvPr id="6" name="Text Box 6">
          <a:extLst>
            <a:ext uri="{FF2B5EF4-FFF2-40B4-BE49-F238E27FC236}">
              <a16:creationId xmlns:a16="http://schemas.microsoft.com/office/drawing/2014/main" id="{00000000-0008-0000-08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73</xdr:row>
      <xdr:rowOff>0</xdr:rowOff>
    </xdr:from>
    <xdr:ext cx="85725" cy="619125"/>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73</xdr:row>
      <xdr:rowOff>0</xdr:rowOff>
    </xdr:from>
    <xdr:to>
      <xdr:col>0</xdr:col>
      <xdr:colOff>76200</xdr:colOff>
      <xdr:row>74</xdr:row>
      <xdr:rowOff>28574</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0" name="Text Box 4">
          <a:extLst>
            <a:ext uri="{FF2B5EF4-FFF2-40B4-BE49-F238E27FC236}">
              <a16:creationId xmlns:a16="http://schemas.microsoft.com/office/drawing/2014/main" id="{00000000-0008-0000-0800-00000A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1" name="Text Box 5">
          <a:extLst>
            <a:ext uri="{FF2B5EF4-FFF2-40B4-BE49-F238E27FC236}">
              <a16:creationId xmlns:a16="http://schemas.microsoft.com/office/drawing/2014/main" id="{00000000-0008-0000-0800-00000B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2" name="Text Box 7">
          <a:extLst>
            <a:ext uri="{FF2B5EF4-FFF2-40B4-BE49-F238E27FC236}">
              <a16:creationId xmlns:a16="http://schemas.microsoft.com/office/drawing/2014/main" id="{00000000-0008-0000-0800-00000C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3" name="Text Box 8">
          <a:extLst>
            <a:ext uri="{FF2B5EF4-FFF2-40B4-BE49-F238E27FC236}">
              <a16:creationId xmlns:a16="http://schemas.microsoft.com/office/drawing/2014/main" id="{00000000-0008-0000-0800-00000D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4" name="Text Box 9">
          <a:extLst>
            <a:ext uri="{FF2B5EF4-FFF2-40B4-BE49-F238E27FC236}">
              <a16:creationId xmlns:a16="http://schemas.microsoft.com/office/drawing/2014/main" id="{00000000-0008-0000-0800-00000E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73</xdr:row>
      <xdr:rowOff>0</xdr:rowOff>
    </xdr:from>
    <xdr:to>
      <xdr:col>0</xdr:col>
      <xdr:colOff>76200</xdr:colOff>
      <xdr:row>74</xdr:row>
      <xdr:rowOff>28574</xdr:rowOff>
    </xdr:to>
    <xdr:sp macro="" textlink="">
      <xdr:nvSpPr>
        <xdr:cNvPr id="15" name="Text Box 10">
          <a:extLst>
            <a:ext uri="{FF2B5EF4-FFF2-40B4-BE49-F238E27FC236}">
              <a16:creationId xmlns:a16="http://schemas.microsoft.com/office/drawing/2014/main" id="{00000000-0008-0000-0800-00000F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0</xdr:rowOff>
    </xdr:from>
    <xdr:to>
      <xdr:col>0</xdr:col>
      <xdr:colOff>85725</xdr:colOff>
      <xdr:row>79</xdr:row>
      <xdr:rowOff>228600</xdr:rowOff>
    </xdr:to>
    <xdr:sp macro="" textlink="">
      <xdr:nvSpPr>
        <xdr:cNvPr id="16" name="Text Box 3">
          <a:extLst>
            <a:ext uri="{FF2B5EF4-FFF2-40B4-BE49-F238E27FC236}">
              <a16:creationId xmlns:a16="http://schemas.microsoft.com/office/drawing/2014/main" id="{00000000-0008-0000-0800-000010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0</xdr:rowOff>
    </xdr:from>
    <xdr:to>
      <xdr:col>0</xdr:col>
      <xdr:colOff>85725</xdr:colOff>
      <xdr:row>79</xdr:row>
      <xdr:rowOff>228600</xdr:rowOff>
    </xdr:to>
    <xdr:sp macro="" textlink="">
      <xdr:nvSpPr>
        <xdr:cNvPr id="17" name="Text Box 4">
          <a:extLst>
            <a:ext uri="{FF2B5EF4-FFF2-40B4-BE49-F238E27FC236}">
              <a16:creationId xmlns:a16="http://schemas.microsoft.com/office/drawing/2014/main" id="{00000000-0008-0000-0800-000011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0</xdr:rowOff>
    </xdr:from>
    <xdr:to>
      <xdr:col>0</xdr:col>
      <xdr:colOff>95250</xdr:colOff>
      <xdr:row>79</xdr:row>
      <xdr:rowOff>257175</xdr:rowOff>
    </xdr:to>
    <xdr:sp macro="" textlink="">
      <xdr:nvSpPr>
        <xdr:cNvPr id="18" name="Text Box 6">
          <a:extLst>
            <a:ext uri="{FF2B5EF4-FFF2-40B4-BE49-F238E27FC236}">
              <a16:creationId xmlns:a16="http://schemas.microsoft.com/office/drawing/2014/main" id="{00000000-0008-0000-0800-000012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0</xdr:rowOff>
    </xdr:from>
    <xdr:to>
      <xdr:col>0</xdr:col>
      <xdr:colOff>85725</xdr:colOff>
      <xdr:row>79</xdr:row>
      <xdr:rowOff>228600</xdr:rowOff>
    </xdr:to>
    <xdr:sp macro="" textlink="">
      <xdr:nvSpPr>
        <xdr:cNvPr id="19" name="Text Box 3">
          <a:extLst>
            <a:ext uri="{FF2B5EF4-FFF2-40B4-BE49-F238E27FC236}">
              <a16:creationId xmlns:a16="http://schemas.microsoft.com/office/drawing/2014/main" id="{00000000-0008-0000-0800-000013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0</xdr:rowOff>
    </xdr:from>
    <xdr:to>
      <xdr:col>0</xdr:col>
      <xdr:colOff>85725</xdr:colOff>
      <xdr:row>79</xdr:row>
      <xdr:rowOff>228600</xdr:rowOff>
    </xdr:to>
    <xdr:sp macro="" textlink="">
      <xdr:nvSpPr>
        <xdr:cNvPr id="20" name="Text Box 4">
          <a:extLst>
            <a:ext uri="{FF2B5EF4-FFF2-40B4-BE49-F238E27FC236}">
              <a16:creationId xmlns:a16="http://schemas.microsoft.com/office/drawing/2014/main" id="{00000000-0008-0000-0800-000014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78</xdr:row>
      <xdr:rowOff>9525</xdr:rowOff>
    </xdr:from>
    <xdr:to>
      <xdr:col>0</xdr:col>
      <xdr:colOff>95250</xdr:colOff>
      <xdr:row>79</xdr:row>
      <xdr:rowOff>266700</xdr:rowOff>
    </xdr:to>
    <xdr:sp macro="" textlink="">
      <xdr:nvSpPr>
        <xdr:cNvPr id="21" name="Text Box 6">
          <a:extLst>
            <a:ext uri="{FF2B5EF4-FFF2-40B4-BE49-F238E27FC236}">
              <a16:creationId xmlns:a16="http://schemas.microsoft.com/office/drawing/2014/main" id="{00000000-0008-0000-0800-000015000000}"/>
            </a:ext>
          </a:extLst>
        </xdr:cNvPr>
        <xdr:cNvSpPr txBox="1">
          <a:spLocks noChangeArrowheads="1"/>
        </xdr:cNvSpPr>
      </xdr:nvSpPr>
      <xdr:spPr bwMode="auto">
        <a:xfrm>
          <a:off x="0" y="291084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857250</xdr:colOff>
      <xdr:row>85</xdr:row>
      <xdr:rowOff>0</xdr:rowOff>
    </xdr:from>
    <xdr:to>
      <xdr:col>4</xdr:col>
      <xdr:colOff>942975</xdr:colOff>
      <xdr:row>88</xdr:row>
      <xdr:rowOff>144555</xdr:rowOff>
    </xdr:to>
    <xdr:sp macro="" textlink="">
      <xdr:nvSpPr>
        <xdr:cNvPr id="22" name="Text Box 2">
          <a:extLst>
            <a:ext uri="{FF2B5EF4-FFF2-40B4-BE49-F238E27FC236}">
              <a16:creationId xmlns:a16="http://schemas.microsoft.com/office/drawing/2014/main" id="{00000000-0008-0000-0800-000016000000}"/>
            </a:ext>
          </a:extLst>
        </xdr:cNvPr>
        <xdr:cNvSpPr txBox="1">
          <a:spLocks noChangeArrowheads="1"/>
        </xdr:cNvSpPr>
      </xdr:nvSpPr>
      <xdr:spPr bwMode="auto">
        <a:xfrm>
          <a:off x="7743825" y="34423350"/>
          <a:ext cx="85725" cy="619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86</xdr:row>
      <xdr:rowOff>0</xdr:rowOff>
    </xdr:from>
    <xdr:to>
      <xdr:col>0</xdr:col>
      <xdr:colOff>85725</xdr:colOff>
      <xdr:row>88</xdr:row>
      <xdr:rowOff>78579</xdr:rowOff>
    </xdr:to>
    <xdr:sp macro="" textlink="">
      <xdr:nvSpPr>
        <xdr:cNvPr id="23" name="Text Box 3">
          <a:extLst>
            <a:ext uri="{FF2B5EF4-FFF2-40B4-BE49-F238E27FC236}">
              <a16:creationId xmlns:a16="http://schemas.microsoft.com/office/drawing/2014/main" id="{00000000-0008-0000-0800-000017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86</xdr:row>
      <xdr:rowOff>0</xdr:rowOff>
    </xdr:from>
    <xdr:to>
      <xdr:col>0</xdr:col>
      <xdr:colOff>85725</xdr:colOff>
      <xdr:row>88</xdr:row>
      <xdr:rowOff>78579</xdr:rowOff>
    </xdr:to>
    <xdr:sp macro="" textlink="">
      <xdr:nvSpPr>
        <xdr:cNvPr id="24" name="Text Box 4">
          <a:extLst>
            <a:ext uri="{FF2B5EF4-FFF2-40B4-BE49-F238E27FC236}">
              <a16:creationId xmlns:a16="http://schemas.microsoft.com/office/drawing/2014/main" id="{00000000-0008-0000-0800-000018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86</xdr:row>
      <xdr:rowOff>0</xdr:rowOff>
    </xdr:from>
    <xdr:to>
      <xdr:col>0</xdr:col>
      <xdr:colOff>95250</xdr:colOff>
      <xdr:row>88</xdr:row>
      <xdr:rowOff>107154</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0" y="35147250"/>
          <a:ext cx="95250" cy="431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85</xdr:row>
      <xdr:rowOff>0</xdr:rowOff>
    </xdr:from>
    <xdr:ext cx="85725" cy="619125"/>
    <xdr:sp macro="" textlink="">
      <xdr:nvSpPr>
        <xdr:cNvPr id="26" name="Text Box 2">
          <a:extLst>
            <a:ext uri="{FF2B5EF4-FFF2-40B4-BE49-F238E27FC236}">
              <a16:creationId xmlns:a16="http://schemas.microsoft.com/office/drawing/2014/main" id="{00000000-0008-0000-0800-00001A000000}"/>
            </a:ext>
          </a:extLst>
        </xdr:cNvPr>
        <xdr:cNvSpPr txBox="1">
          <a:spLocks noChangeArrowheads="1"/>
        </xdr:cNvSpPr>
      </xdr:nvSpPr>
      <xdr:spPr bwMode="auto">
        <a:xfrm>
          <a:off x="7743825" y="34423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85</xdr:row>
      <xdr:rowOff>0</xdr:rowOff>
    </xdr:from>
    <xdr:to>
      <xdr:col>0</xdr:col>
      <xdr:colOff>76200</xdr:colOff>
      <xdr:row>86</xdr:row>
      <xdr:rowOff>14008</xdr:rowOff>
    </xdr:to>
    <xdr:sp macro="" textlink="">
      <xdr:nvSpPr>
        <xdr:cNvPr id="27" name="Text Box 2">
          <a:extLst>
            <a:ext uri="{FF2B5EF4-FFF2-40B4-BE49-F238E27FC236}">
              <a16:creationId xmlns:a16="http://schemas.microsoft.com/office/drawing/2014/main" id="{00000000-0008-0000-0800-00001B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28" name="Text Box 3">
          <a:extLst>
            <a:ext uri="{FF2B5EF4-FFF2-40B4-BE49-F238E27FC236}">
              <a16:creationId xmlns:a16="http://schemas.microsoft.com/office/drawing/2014/main" id="{00000000-0008-0000-0800-00001C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29" name="Text Box 4">
          <a:extLst>
            <a:ext uri="{FF2B5EF4-FFF2-40B4-BE49-F238E27FC236}">
              <a16:creationId xmlns:a16="http://schemas.microsoft.com/office/drawing/2014/main" id="{00000000-0008-0000-0800-00001D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30" name="Text Box 5">
          <a:extLst>
            <a:ext uri="{FF2B5EF4-FFF2-40B4-BE49-F238E27FC236}">
              <a16:creationId xmlns:a16="http://schemas.microsoft.com/office/drawing/2014/main" id="{00000000-0008-0000-0800-00001E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31" name="Text Box 7">
          <a:extLst>
            <a:ext uri="{FF2B5EF4-FFF2-40B4-BE49-F238E27FC236}">
              <a16:creationId xmlns:a16="http://schemas.microsoft.com/office/drawing/2014/main" id="{00000000-0008-0000-0800-00001F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32" name="Text Box 8">
          <a:extLst>
            <a:ext uri="{FF2B5EF4-FFF2-40B4-BE49-F238E27FC236}">
              <a16:creationId xmlns:a16="http://schemas.microsoft.com/office/drawing/2014/main" id="{00000000-0008-0000-0800-000020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33" name="Text Box 9">
          <a:extLst>
            <a:ext uri="{FF2B5EF4-FFF2-40B4-BE49-F238E27FC236}">
              <a16:creationId xmlns:a16="http://schemas.microsoft.com/office/drawing/2014/main" id="{00000000-0008-0000-0800-000021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85</xdr:row>
      <xdr:rowOff>0</xdr:rowOff>
    </xdr:from>
    <xdr:to>
      <xdr:col>0</xdr:col>
      <xdr:colOff>76200</xdr:colOff>
      <xdr:row>86</xdr:row>
      <xdr:rowOff>14008</xdr:rowOff>
    </xdr:to>
    <xdr:sp macro="" textlink="">
      <xdr:nvSpPr>
        <xdr:cNvPr id="34" name="Text Box 10">
          <a:extLst>
            <a:ext uri="{FF2B5EF4-FFF2-40B4-BE49-F238E27FC236}">
              <a16:creationId xmlns:a16="http://schemas.microsoft.com/office/drawing/2014/main" id="{00000000-0008-0000-0800-000022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85726</xdr:rowOff>
    </xdr:to>
    <xdr:sp macro="" textlink="">
      <xdr:nvSpPr>
        <xdr:cNvPr id="35" name="Text Box 3">
          <a:extLst>
            <a:ext uri="{FF2B5EF4-FFF2-40B4-BE49-F238E27FC236}">
              <a16:creationId xmlns:a16="http://schemas.microsoft.com/office/drawing/2014/main" id="{00000000-0008-0000-0800-000023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85726</xdr:rowOff>
    </xdr:to>
    <xdr:sp macro="" textlink="">
      <xdr:nvSpPr>
        <xdr:cNvPr id="36" name="Text Box 4">
          <a:extLst>
            <a:ext uri="{FF2B5EF4-FFF2-40B4-BE49-F238E27FC236}">
              <a16:creationId xmlns:a16="http://schemas.microsoft.com/office/drawing/2014/main" id="{00000000-0008-0000-0800-000024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95250</xdr:colOff>
      <xdr:row>90</xdr:row>
      <xdr:rowOff>114301</xdr:rowOff>
    </xdr:to>
    <xdr:sp macro="" textlink="">
      <xdr:nvSpPr>
        <xdr:cNvPr id="37" name="Text Box 6">
          <a:extLst>
            <a:ext uri="{FF2B5EF4-FFF2-40B4-BE49-F238E27FC236}">
              <a16:creationId xmlns:a16="http://schemas.microsoft.com/office/drawing/2014/main" id="{00000000-0008-0000-0800-000025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85726</xdr:rowOff>
    </xdr:to>
    <xdr:sp macro="" textlink="">
      <xdr:nvSpPr>
        <xdr:cNvPr id="38" name="Text Box 3">
          <a:extLst>
            <a:ext uri="{FF2B5EF4-FFF2-40B4-BE49-F238E27FC236}">
              <a16:creationId xmlns:a16="http://schemas.microsoft.com/office/drawing/2014/main" id="{00000000-0008-0000-0800-000026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85726</xdr:rowOff>
    </xdr:to>
    <xdr:sp macro="" textlink="">
      <xdr:nvSpPr>
        <xdr:cNvPr id="39" name="Text Box 4">
          <a:extLst>
            <a:ext uri="{FF2B5EF4-FFF2-40B4-BE49-F238E27FC236}">
              <a16:creationId xmlns:a16="http://schemas.microsoft.com/office/drawing/2014/main" id="{00000000-0008-0000-0800-000027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95250</xdr:colOff>
      <xdr:row>90</xdr:row>
      <xdr:rowOff>114301</xdr:rowOff>
    </xdr:to>
    <xdr:sp macro="" textlink="">
      <xdr:nvSpPr>
        <xdr:cNvPr id="40" name="Text Box 6">
          <a:extLst>
            <a:ext uri="{FF2B5EF4-FFF2-40B4-BE49-F238E27FC236}">
              <a16:creationId xmlns:a16="http://schemas.microsoft.com/office/drawing/2014/main" id="{00000000-0008-0000-0800-000028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86</xdr:row>
      <xdr:rowOff>0</xdr:rowOff>
    </xdr:from>
    <xdr:ext cx="85725" cy="619125"/>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86</xdr:row>
      <xdr:rowOff>0</xdr:rowOff>
    </xdr:from>
    <xdr:ext cx="85725" cy="619125"/>
    <xdr:sp macro="" textlink="">
      <xdr:nvSpPr>
        <xdr:cNvPr id="42" name="Text Box 2">
          <a:extLst>
            <a:ext uri="{FF2B5EF4-FFF2-40B4-BE49-F238E27FC236}">
              <a16:creationId xmlns:a16="http://schemas.microsoft.com/office/drawing/2014/main" id="{00000000-0008-0000-0800-00002A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3" name="Text Box 2">
          <a:extLst>
            <a:ext uri="{FF2B5EF4-FFF2-40B4-BE49-F238E27FC236}">
              <a16:creationId xmlns:a16="http://schemas.microsoft.com/office/drawing/2014/main" id="{00000000-0008-0000-0800-00002B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4" name="Text Box 3">
          <a:extLst>
            <a:ext uri="{FF2B5EF4-FFF2-40B4-BE49-F238E27FC236}">
              <a16:creationId xmlns:a16="http://schemas.microsoft.com/office/drawing/2014/main" id="{00000000-0008-0000-0800-00002C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5" name="Text Box 4">
          <a:extLst>
            <a:ext uri="{FF2B5EF4-FFF2-40B4-BE49-F238E27FC236}">
              <a16:creationId xmlns:a16="http://schemas.microsoft.com/office/drawing/2014/main" id="{00000000-0008-0000-0800-00002D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6" name="Text Box 5">
          <a:extLst>
            <a:ext uri="{FF2B5EF4-FFF2-40B4-BE49-F238E27FC236}">
              <a16:creationId xmlns:a16="http://schemas.microsoft.com/office/drawing/2014/main" id="{00000000-0008-0000-0800-00002E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7" name="Text Box 7">
          <a:extLst>
            <a:ext uri="{FF2B5EF4-FFF2-40B4-BE49-F238E27FC236}">
              <a16:creationId xmlns:a16="http://schemas.microsoft.com/office/drawing/2014/main" id="{00000000-0008-0000-0800-00002F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8" name="Text Box 8">
          <a:extLst>
            <a:ext uri="{FF2B5EF4-FFF2-40B4-BE49-F238E27FC236}">
              <a16:creationId xmlns:a16="http://schemas.microsoft.com/office/drawing/2014/main" id="{00000000-0008-0000-0800-000030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49" name="Text Box 9">
          <a:extLst>
            <a:ext uri="{FF2B5EF4-FFF2-40B4-BE49-F238E27FC236}">
              <a16:creationId xmlns:a16="http://schemas.microsoft.com/office/drawing/2014/main" id="{00000000-0008-0000-0800-000031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86</xdr:row>
      <xdr:rowOff>0</xdr:rowOff>
    </xdr:from>
    <xdr:ext cx="76200" cy="209550"/>
    <xdr:sp macro="" textlink="">
      <xdr:nvSpPr>
        <xdr:cNvPr id="50" name="Text Box 10">
          <a:extLst>
            <a:ext uri="{FF2B5EF4-FFF2-40B4-BE49-F238E27FC236}">
              <a16:creationId xmlns:a16="http://schemas.microsoft.com/office/drawing/2014/main" id="{00000000-0008-0000-0800-000032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externalLinkPath" Target="file:///\\intern.varde.dk\dfs\Users\lani\AppData\Local\Temp\TRI85396\Sagsnr18-3976_Doknr57776-18_v1_Budgetopf&#248;lgning%2031.%20marts%202018(1).XLS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externalLinkPath" Target="file:///\\intern.varde.dk\dfs\Users\jonq\AppData\Local\Temp\TRI10748\Sagsnr18-3976_Doknr129554-18_v1_Budgetopf&#248;lgning%2031.%20august%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F23"/>
  <sheetViews>
    <sheetView showGridLines="0" workbookViewId="0">
      <selection activeCell="A11" sqref="A11"/>
    </sheetView>
  </sheetViews>
  <sheetFormatPr defaultRowHeight="12.75" x14ac:dyDescent="0.2"/>
  <cols>
    <col min="1" max="1" width="21" style="1" customWidth="1"/>
    <col min="2" max="3" width="13" customWidth="1"/>
    <col min="4" max="4" width="13" style="308" customWidth="1"/>
    <col min="5" max="5" width="13" customWidth="1"/>
  </cols>
  <sheetData>
    <row r="1" spans="1:6" s="14" customFormat="1" ht="27" customHeight="1" thickBot="1" x14ac:dyDescent="0.25">
      <c r="A1" s="422" t="s">
        <v>109</v>
      </c>
      <c r="B1" s="424" t="s">
        <v>139</v>
      </c>
      <c r="C1" s="425"/>
      <c r="D1" s="425"/>
      <c r="E1" s="426"/>
    </row>
    <row r="2" spans="1:6" s="14" customFormat="1" ht="28.5" customHeight="1" x14ac:dyDescent="0.2">
      <c r="A2" s="423"/>
      <c r="B2" s="314" t="s">
        <v>137</v>
      </c>
      <c r="C2" s="315" t="s">
        <v>138</v>
      </c>
      <c r="D2" s="315" t="s">
        <v>182</v>
      </c>
      <c r="E2" s="316" t="s">
        <v>205</v>
      </c>
    </row>
    <row r="3" spans="1:6" ht="16.5" customHeight="1" x14ac:dyDescent="0.2">
      <c r="A3" s="323" t="s">
        <v>110</v>
      </c>
      <c r="B3" s="317">
        <v>-0.5</v>
      </c>
      <c r="C3" s="246">
        <v>4.2</v>
      </c>
      <c r="D3" s="246">
        <v>2.7000000000000091</v>
      </c>
      <c r="E3" s="318">
        <f>'Samlet DRIFT'!E4</f>
        <v>3.4000000000000155</v>
      </c>
      <c r="F3" s="194">
        <f>E3-D3</f>
        <v>0.70000000000000639</v>
      </c>
    </row>
    <row r="4" spans="1:6" x14ac:dyDescent="0.2">
      <c r="A4" s="323" t="s">
        <v>111</v>
      </c>
      <c r="B4" s="317">
        <v>3.7</v>
      </c>
      <c r="C4" s="246">
        <v>3.3</v>
      </c>
      <c r="D4" s="246">
        <v>2.2000000000000011</v>
      </c>
      <c r="E4" s="318">
        <f>'Samlet DRIFT'!E5</f>
        <v>2.6000000000000032</v>
      </c>
      <c r="F4" s="194">
        <f t="shared" ref="F4:F8" si="0">E4-D4</f>
        <v>0.40000000000000213</v>
      </c>
    </row>
    <row r="5" spans="1:6" s="4" customFormat="1" x14ac:dyDescent="0.2">
      <c r="A5" s="323" t="s">
        <v>112</v>
      </c>
      <c r="B5" s="317">
        <v>6.2</v>
      </c>
      <c r="C5" s="246">
        <v>4.4000000000000004</v>
      </c>
      <c r="D5" s="246">
        <v>-2.4999999999999671</v>
      </c>
      <c r="E5" s="318">
        <f>'Samlet DRIFT'!E6</f>
        <v>-2.3999999999999817</v>
      </c>
      <c r="F5" s="194">
        <f t="shared" si="0"/>
        <v>9.9999999999985434E-2</v>
      </c>
    </row>
    <row r="6" spans="1:6" s="4" customFormat="1" x14ac:dyDescent="0.2">
      <c r="A6" s="323" t="s">
        <v>113</v>
      </c>
      <c r="B6" s="317">
        <v>1.3</v>
      </c>
      <c r="C6" s="246">
        <v>0.4</v>
      </c>
      <c r="D6" s="246">
        <v>-0.10000000000000275</v>
      </c>
      <c r="E6" s="318">
        <f>'Samlet DRIFT'!E7</f>
        <v>-0.20000000000000417</v>
      </c>
      <c r="F6" s="194">
        <f t="shared" si="0"/>
        <v>-0.10000000000000142</v>
      </c>
    </row>
    <row r="7" spans="1:6" s="4" customFormat="1" ht="18" customHeight="1" x14ac:dyDescent="0.2">
      <c r="A7" s="323" t="s">
        <v>114</v>
      </c>
      <c r="B7" s="317">
        <v>-1.2</v>
      </c>
      <c r="C7" s="246">
        <v>12</v>
      </c>
      <c r="D7" s="246">
        <v>16.400000000000087</v>
      </c>
      <c r="E7" s="318">
        <f>'Samlet DRIFT'!E8</f>
        <v>13.800000000000036</v>
      </c>
      <c r="F7" s="194">
        <f t="shared" si="0"/>
        <v>-2.6000000000000512</v>
      </c>
    </row>
    <row r="8" spans="1:6" s="4" customFormat="1" ht="26.25" thickBot="1" x14ac:dyDescent="0.25">
      <c r="A8" s="324" t="s">
        <v>115</v>
      </c>
      <c r="B8" s="319">
        <v>-4.8</v>
      </c>
      <c r="C8" s="263">
        <v>-2</v>
      </c>
      <c r="D8" s="263">
        <v>1.0000000000000004</v>
      </c>
      <c r="E8" s="318">
        <f>'Samlet DRIFT'!E9</f>
        <v>-5.0000000000001432E-2</v>
      </c>
      <c r="F8" s="194">
        <f t="shared" si="0"/>
        <v>-1.0500000000000018</v>
      </c>
    </row>
    <row r="9" spans="1:6" s="4" customFormat="1" ht="14.25" thickTop="1" thickBot="1" x14ac:dyDescent="0.25">
      <c r="A9" s="325" t="s">
        <v>14</v>
      </c>
      <c r="B9" s="320">
        <f>SUM(B3:B8)</f>
        <v>4.700000000000002</v>
      </c>
      <c r="C9" s="321">
        <f>SUM(C3:C8)</f>
        <v>22.3</v>
      </c>
      <c r="D9" s="321">
        <v>19.700000000000127</v>
      </c>
      <c r="E9" s="322">
        <f>SUM(E3:E8)</f>
        <v>17.15000000000007</v>
      </c>
    </row>
    <row r="23" spans="1:5" s="2" customFormat="1" x14ac:dyDescent="0.2">
      <c r="A23" s="1"/>
      <c r="B23" s="8"/>
      <c r="C23" s="8"/>
      <c r="D23" s="8"/>
      <c r="E23" s="8"/>
    </row>
  </sheetData>
  <dataConsolidate>
    <dataRefs count="1">
      <dataRef ref="H5:H6" sheet="S &amp; S (3)" r:id="rId1"/>
    </dataRefs>
  </dataConsolidate>
  <mergeCells count="2">
    <mergeCell ref="A1:A2"/>
    <mergeCell ref="B1:E1"/>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60" id="{6D49366B-6D81-4009-B702-B5899CF7342D}">
            <x14:iconSet custom="1">
              <x14:cfvo type="percent">
                <xm:f>0</xm:f>
              </x14:cfvo>
              <x14:cfvo type="num">
                <xm:f>0</xm:f>
              </x14:cfvo>
              <x14:cfvo type="num" gte="0">
                <xm:f>0</xm:f>
              </x14:cfvo>
              <x14:cfIcon iconSet="3TrafficLights1" iconId="2"/>
              <x14:cfIcon iconSet="NoIcons" iconId="0"/>
              <x14:cfIcon iconSet="3TrafficLights1" iconId="0"/>
            </x14:iconSet>
          </x14:cfRule>
          <xm:sqref>B3:E9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A1:D45"/>
  <sheetViews>
    <sheetView zoomScaleNormal="100" workbookViewId="0">
      <selection activeCell="E1" sqref="E1"/>
    </sheetView>
  </sheetViews>
  <sheetFormatPr defaultColWidth="9.140625" defaultRowHeight="12.75" x14ac:dyDescent="0.2"/>
  <cols>
    <col min="1" max="1" width="94.7109375" style="41" customWidth="1"/>
    <col min="2" max="2" width="10.42578125" style="42" customWidth="1"/>
    <col min="3" max="3" width="12.85546875" style="14" customWidth="1"/>
    <col min="4" max="4" width="19.85546875" style="14" customWidth="1"/>
    <col min="5" max="16384" width="9.140625" style="14"/>
  </cols>
  <sheetData>
    <row r="1" spans="1:4" ht="18.75" thickBot="1" x14ac:dyDescent="0.25">
      <c r="A1" s="474" t="s">
        <v>204</v>
      </c>
      <c r="B1" s="475"/>
      <c r="C1" s="475"/>
      <c r="D1" s="475"/>
    </row>
    <row r="2" spans="1:4" ht="30" customHeight="1" thickTop="1" x14ac:dyDescent="0.2">
      <c r="A2" s="457" t="s">
        <v>5</v>
      </c>
      <c r="B2" s="459" t="s">
        <v>84</v>
      </c>
      <c r="C2" s="476" t="s">
        <v>11</v>
      </c>
      <c r="D2" s="477" t="s">
        <v>73</v>
      </c>
    </row>
    <row r="3" spans="1:4" ht="12.75" customHeight="1" x14ac:dyDescent="0.2">
      <c r="A3" s="458"/>
      <c r="B3" s="460"/>
      <c r="C3" s="464"/>
      <c r="D3" s="478"/>
    </row>
    <row r="4" spans="1:4" ht="14.25" customHeight="1" x14ac:dyDescent="0.25">
      <c r="A4" s="53" t="s">
        <v>29</v>
      </c>
      <c r="B4" s="97">
        <v>18.600000000000001</v>
      </c>
      <c r="C4" s="118">
        <f>B4+D4</f>
        <v>8.6000000000000014</v>
      </c>
      <c r="D4" s="120">
        <f>SUBTOTAL(9,D5:D9)</f>
        <v>-10</v>
      </c>
    </row>
    <row r="5" spans="1:4" ht="14.25" customHeight="1" x14ac:dyDescent="0.2">
      <c r="A5" s="148" t="s">
        <v>30</v>
      </c>
      <c r="B5" s="155"/>
      <c r="C5" s="150"/>
      <c r="D5" s="156">
        <v>-7.5</v>
      </c>
    </row>
    <row r="6" spans="1:4" ht="14.25" customHeight="1" x14ac:dyDescent="0.2">
      <c r="A6" s="152" t="s">
        <v>31</v>
      </c>
      <c r="B6" s="157"/>
      <c r="C6" s="154"/>
      <c r="D6" s="158">
        <v>-1.5</v>
      </c>
    </row>
    <row r="7" spans="1:4" ht="14.25" customHeight="1" x14ac:dyDescent="0.2">
      <c r="A7" s="152" t="s">
        <v>32</v>
      </c>
      <c r="B7" s="157"/>
      <c r="C7" s="154"/>
      <c r="D7" s="158">
        <v>-2.5</v>
      </c>
    </row>
    <row r="8" spans="1:4" ht="14.25" customHeight="1" x14ac:dyDescent="0.2">
      <c r="A8" s="152" t="s">
        <v>33</v>
      </c>
      <c r="B8" s="157"/>
      <c r="C8" s="154"/>
      <c r="D8" s="158">
        <v>0.5</v>
      </c>
    </row>
    <row r="9" spans="1:4" ht="14.25" customHeight="1" x14ac:dyDescent="0.2">
      <c r="A9" s="91" t="s">
        <v>34</v>
      </c>
      <c r="B9" s="98"/>
      <c r="C9" s="84"/>
      <c r="D9" s="121">
        <v>1</v>
      </c>
    </row>
    <row r="10" spans="1:4" ht="14.25" customHeight="1" x14ac:dyDescent="0.25">
      <c r="A10" s="53" t="s">
        <v>132</v>
      </c>
      <c r="B10" s="97">
        <v>0</v>
      </c>
      <c r="C10" s="118">
        <f>B10+D10</f>
        <v>-1.35</v>
      </c>
      <c r="D10" s="120">
        <f>SUBTOTAL(9,D11)</f>
        <v>-1.35</v>
      </c>
    </row>
    <row r="11" spans="1:4" ht="14.25" customHeight="1" x14ac:dyDescent="0.2">
      <c r="A11" s="91"/>
      <c r="B11" s="99"/>
      <c r="C11" s="119"/>
      <c r="D11" s="122">
        <v>-1.35</v>
      </c>
    </row>
    <row r="12" spans="1:4" ht="14.25" customHeight="1" x14ac:dyDescent="0.25">
      <c r="A12" s="53" t="s">
        <v>35</v>
      </c>
      <c r="B12" s="97">
        <v>225.7</v>
      </c>
      <c r="C12" s="118">
        <f>B12+D12</f>
        <v>222.7</v>
      </c>
      <c r="D12" s="120">
        <f>SUBTOTAL(9,D13)</f>
        <v>-3</v>
      </c>
    </row>
    <row r="13" spans="1:4" ht="14.25" customHeight="1" x14ac:dyDescent="0.2">
      <c r="A13" s="91" t="s">
        <v>87</v>
      </c>
      <c r="B13" s="99"/>
      <c r="C13" s="119"/>
      <c r="D13" s="122">
        <v>-3</v>
      </c>
    </row>
    <row r="14" spans="1:4" s="25" customFormat="1" ht="14.25" customHeight="1" x14ac:dyDescent="0.25">
      <c r="A14" s="53" t="s">
        <v>36</v>
      </c>
      <c r="B14" s="97">
        <v>66.900000000000006</v>
      </c>
      <c r="C14" s="118">
        <f>B14+D14</f>
        <v>66.900000000000006</v>
      </c>
      <c r="D14" s="120">
        <f>SUBTOTAL(9,D15)</f>
        <v>0</v>
      </c>
    </row>
    <row r="15" spans="1:4" s="25" customFormat="1" ht="14.25" x14ac:dyDescent="0.2">
      <c r="A15" s="91" t="s">
        <v>196</v>
      </c>
      <c r="B15" s="99"/>
      <c r="C15" s="119"/>
      <c r="D15" s="122">
        <v>0</v>
      </c>
    </row>
    <row r="16" spans="1:4" s="25" customFormat="1" ht="14.25" customHeight="1" x14ac:dyDescent="0.25">
      <c r="A16" s="53" t="s">
        <v>37</v>
      </c>
      <c r="B16" s="97">
        <v>66</v>
      </c>
      <c r="C16" s="118">
        <f>B16+D16</f>
        <v>69</v>
      </c>
      <c r="D16" s="120">
        <f>SUBTOTAL(9,D17)</f>
        <v>3</v>
      </c>
    </row>
    <row r="17" spans="1:4" s="25" customFormat="1" ht="14.25" customHeight="1" x14ac:dyDescent="0.2">
      <c r="A17" s="91" t="s">
        <v>38</v>
      </c>
      <c r="B17" s="98"/>
      <c r="C17" s="84"/>
      <c r="D17" s="121">
        <v>3</v>
      </c>
    </row>
    <row r="18" spans="1:4" s="25" customFormat="1" ht="14.25" customHeight="1" x14ac:dyDescent="0.25">
      <c r="A18" s="53" t="s">
        <v>133</v>
      </c>
      <c r="B18" s="97">
        <v>65.3</v>
      </c>
      <c r="C18" s="118">
        <f>B18+D18</f>
        <v>65.3</v>
      </c>
      <c r="D18" s="120">
        <f>SUBTOTAL(9,D19)</f>
        <v>0</v>
      </c>
    </row>
    <row r="19" spans="1:4" s="25" customFormat="1" ht="14.25" x14ac:dyDescent="0.2">
      <c r="A19" s="91"/>
      <c r="B19" s="98"/>
      <c r="C19" s="84"/>
      <c r="D19" s="121">
        <v>0</v>
      </c>
    </row>
    <row r="20" spans="1:4" s="25" customFormat="1" ht="14.25" customHeight="1" x14ac:dyDescent="0.25">
      <c r="A20" s="53" t="s">
        <v>39</v>
      </c>
      <c r="B20" s="97">
        <v>19.8</v>
      </c>
      <c r="C20" s="118">
        <f>B20+D20</f>
        <v>14.3</v>
      </c>
      <c r="D20" s="120">
        <f>SUBTOTAL(9,D21)</f>
        <v>-5.5</v>
      </c>
    </row>
    <row r="21" spans="1:4" s="25" customFormat="1" ht="28.5" x14ac:dyDescent="0.2">
      <c r="A21" s="91" t="s">
        <v>197</v>
      </c>
      <c r="B21" s="98"/>
      <c r="C21" s="84"/>
      <c r="D21" s="121">
        <v>-5.5</v>
      </c>
    </row>
    <row r="22" spans="1:4" s="25" customFormat="1" ht="14.25" customHeight="1" x14ac:dyDescent="0.25">
      <c r="A22" s="53" t="s">
        <v>40</v>
      </c>
      <c r="B22" s="97">
        <v>62.2</v>
      </c>
      <c r="C22" s="118">
        <f>B22+D22</f>
        <v>69.7</v>
      </c>
      <c r="D22" s="120">
        <f>SUBTOTAL(9,D23)</f>
        <v>7.5</v>
      </c>
    </row>
    <row r="23" spans="1:4" s="25" customFormat="1" ht="28.5" x14ac:dyDescent="0.2">
      <c r="A23" s="91" t="s">
        <v>265</v>
      </c>
      <c r="B23" s="98"/>
      <c r="C23" s="84"/>
      <c r="D23" s="121">
        <v>7.5</v>
      </c>
    </row>
    <row r="24" spans="1:4" s="25" customFormat="1" ht="14.25" customHeight="1" x14ac:dyDescent="0.25">
      <c r="A24" s="53" t="s">
        <v>41</v>
      </c>
      <c r="B24" s="97">
        <v>24.3</v>
      </c>
      <c r="C24" s="118">
        <f>B24+D24</f>
        <v>31.8</v>
      </c>
      <c r="D24" s="120">
        <f>SUBTOTAL(9,D25)</f>
        <v>7.5</v>
      </c>
    </row>
    <row r="25" spans="1:4" s="25" customFormat="1" ht="28.5" x14ac:dyDescent="0.2">
      <c r="A25" s="91" t="s">
        <v>264</v>
      </c>
      <c r="B25" s="98"/>
      <c r="C25" s="84"/>
      <c r="D25" s="121">
        <v>7.5</v>
      </c>
    </row>
    <row r="26" spans="1:4" s="25" customFormat="1" ht="14.25" customHeight="1" x14ac:dyDescent="0.25">
      <c r="A26" s="53" t="s">
        <v>42</v>
      </c>
      <c r="B26" s="97">
        <v>13.2</v>
      </c>
      <c r="C26" s="118">
        <f>B26+D26</f>
        <v>12.7</v>
      </c>
      <c r="D26" s="120">
        <f>SUBTOTAL(9,D27)</f>
        <v>-0.5</v>
      </c>
    </row>
    <row r="27" spans="1:4" s="25" customFormat="1" ht="28.5" x14ac:dyDescent="0.2">
      <c r="A27" s="91" t="s">
        <v>198</v>
      </c>
      <c r="B27" s="98"/>
      <c r="C27" s="84"/>
      <c r="D27" s="121">
        <v>-0.5</v>
      </c>
    </row>
    <row r="28" spans="1:4" s="25" customFormat="1" ht="14.25" customHeight="1" x14ac:dyDescent="0.25">
      <c r="A28" s="53" t="s">
        <v>43</v>
      </c>
      <c r="B28" s="97">
        <v>18.399999999999999</v>
      </c>
      <c r="C28" s="118">
        <f>B28+D28</f>
        <v>20.399999999999999</v>
      </c>
      <c r="D28" s="120">
        <f>SUBTOTAL(9,D29)</f>
        <v>2</v>
      </c>
    </row>
    <row r="29" spans="1:4" s="25" customFormat="1" ht="28.5" x14ac:dyDescent="0.2">
      <c r="A29" s="91" t="s">
        <v>199</v>
      </c>
      <c r="B29" s="98"/>
      <c r="C29" s="84"/>
      <c r="D29" s="121">
        <v>2</v>
      </c>
    </row>
    <row r="30" spans="1:4" s="25" customFormat="1" ht="14.25" customHeight="1" x14ac:dyDescent="0.25">
      <c r="A30" s="53" t="s">
        <v>44</v>
      </c>
      <c r="B30" s="97">
        <v>27.8</v>
      </c>
      <c r="C30" s="118">
        <f>B30+D30</f>
        <v>27.8</v>
      </c>
      <c r="D30" s="120">
        <f>SUBTOTAL(9,D31)</f>
        <v>0</v>
      </c>
    </row>
    <row r="31" spans="1:4" s="25" customFormat="1" ht="14.25" x14ac:dyDescent="0.2">
      <c r="A31" s="91" t="s">
        <v>200</v>
      </c>
      <c r="B31" s="98"/>
      <c r="C31" s="84"/>
      <c r="D31" s="121">
        <v>0</v>
      </c>
    </row>
    <row r="32" spans="1:4" ht="14.25" customHeight="1" x14ac:dyDescent="0.25">
      <c r="A32" s="53" t="s">
        <v>134</v>
      </c>
      <c r="B32" s="97">
        <v>3.1</v>
      </c>
      <c r="C32" s="118">
        <f>B32+D32</f>
        <v>3.7</v>
      </c>
      <c r="D32" s="120">
        <f>SUBTOTAL(9,D33)</f>
        <v>0.6</v>
      </c>
    </row>
    <row r="33" spans="1:4" ht="28.5" x14ac:dyDescent="0.2">
      <c r="A33" s="91" t="s">
        <v>201</v>
      </c>
      <c r="B33" s="98"/>
      <c r="C33" s="84"/>
      <c r="D33" s="121">
        <v>0.6</v>
      </c>
    </row>
    <row r="34" spans="1:4" ht="14.25" customHeight="1" x14ac:dyDescent="0.25">
      <c r="A34" s="53" t="s">
        <v>45</v>
      </c>
      <c r="B34" s="97">
        <v>1.6</v>
      </c>
      <c r="C34" s="118">
        <f>B34+D34</f>
        <v>1.3</v>
      </c>
      <c r="D34" s="120">
        <f>SUBTOTAL(9,D35)</f>
        <v>-0.3</v>
      </c>
    </row>
    <row r="35" spans="1:4" ht="14.25" x14ac:dyDescent="0.2">
      <c r="A35" s="91" t="s">
        <v>46</v>
      </c>
      <c r="B35" s="98"/>
      <c r="C35" s="84"/>
      <c r="D35" s="121">
        <v>-0.3</v>
      </c>
    </row>
    <row r="36" spans="1:4" ht="14.25" customHeight="1" x14ac:dyDescent="0.25">
      <c r="A36" s="53" t="s">
        <v>47</v>
      </c>
      <c r="B36" s="97">
        <v>38.299999999999997</v>
      </c>
      <c r="C36" s="118">
        <f>B36+D36</f>
        <v>38.299999999999997</v>
      </c>
      <c r="D36" s="120">
        <f>SUBTOTAL(9,D37)</f>
        <v>0</v>
      </c>
    </row>
    <row r="37" spans="1:4" ht="14.25" customHeight="1" x14ac:dyDescent="0.2">
      <c r="A37" s="86"/>
      <c r="B37" s="100"/>
      <c r="C37" s="87"/>
      <c r="D37" s="123"/>
    </row>
    <row r="38" spans="1:4" s="38" customFormat="1" ht="14.25" customHeight="1" x14ac:dyDescent="0.2">
      <c r="A38" s="205" t="s">
        <v>12</v>
      </c>
      <c r="B38" s="52"/>
      <c r="C38" s="52"/>
      <c r="D38" s="76">
        <f>D35+D27+D21+D15+D13+D7+D6+D5</f>
        <v>-20.8</v>
      </c>
    </row>
    <row r="39" spans="1:4" s="38" customFormat="1" ht="14.25" customHeight="1" x14ac:dyDescent="0.2">
      <c r="A39" s="205" t="s">
        <v>15</v>
      </c>
      <c r="B39" s="39"/>
      <c r="C39" s="40"/>
      <c r="D39" s="124">
        <f>D31+D29+D25+D23+D17+D9+D8</f>
        <v>21.5</v>
      </c>
    </row>
    <row r="40" spans="1:4" s="38" customFormat="1" ht="14.25" customHeight="1" thickBot="1" x14ac:dyDescent="0.25">
      <c r="A40" s="206" t="s">
        <v>0</v>
      </c>
      <c r="B40" s="95">
        <f>SUM(B4:B37)</f>
        <v>651.19999999999993</v>
      </c>
      <c r="C40" s="96">
        <f>SUM(C4:C37)</f>
        <v>651.15</v>
      </c>
      <c r="D40" s="79">
        <f>SUBTOTAL(9,D4:D37)</f>
        <v>-5.0000000000001432E-2</v>
      </c>
    </row>
    <row r="41" spans="1:4" ht="13.5" thickTop="1" x14ac:dyDescent="0.2"/>
    <row r="43" spans="1:4" x14ac:dyDescent="0.2">
      <c r="A43" s="159" t="s">
        <v>88</v>
      </c>
    </row>
    <row r="44" spans="1:4" x14ac:dyDescent="0.2">
      <c r="A44" s="159" t="s">
        <v>97</v>
      </c>
      <c r="B44" s="412">
        <v>0</v>
      </c>
    </row>
    <row r="45" spans="1:4" x14ac:dyDescent="0.2">
      <c r="A45" s="159" t="s">
        <v>98</v>
      </c>
      <c r="B45" s="412">
        <f>-D40</f>
        <v>5.0000000000001432E-2</v>
      </c>
    </row>
  </sheetData>
  <dataConsolidate>
    <dataRefs count="1">
      <dataRef ref="H5:H6" sheet="S &amp; S (3)" r:id="rId1"/>
    </dataRefs>
  </dataConsolidate>
  <mergeCells count="5">
    <mergeCell ref="A1:D1"/>
    <mergeCell ref="A2:A3"/>
    <mergeCell ref="B2:B3"/>
    <mergeCell ref="C2:C3"/>
    <mergeCell ref="D2:D3"/>
  </mergeCells>
  <pageMargins left="0.51181102362204722" right="0.51181102362204722" top="0.74803149606299213" bottom="0.74803149606299213"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5" id="{1B7B0FD1-3DC7-478E-8217-20D00A32A3BA}">
            <x14:iconSet custom="1">
              <x14:cfvo type="percent">
                <xm:f>0</xm:f>
              </x14:cfvo>
              <x14:cfvo type="num">
                <xm:f>0</xm:f>
              </x14:cfvo>
              <x14:cfvo type="num" gte="0">
                <xm:f>0</xm:f>
              </x14:cfvo>
              <x14:cfIcon iconSet="3TrafficLights1" iconId="2"/>
              <x14:cfIcon iconSet="3TrafficLights1" iconId="2"/>
              <x14:cfIcon iconSet="3TrafficLights1" iconId="0"/>
            </x14:iconSet>
          </x14:cfRule>
          <xm:sqref>D4 D12:D17 D34:D36 D20:D31</xm:sqref>
        </x14:conditionalFormatting>
        <x14:conditionalFormatting xmlns:xm="http://schemas.microsoft.com/office/excel/2006/main">
          <x14:cfRule type="iconSet" priority="4" id="{75100900-C4FF-467A-AC32-43AC71F9FDB5}">
            <x14:iconSet custom="1">
              <x14:cfvo type="percent">
                <xm:f>0</xm:f>
              </x14:cfvo>
              <x14:cfvo type="num">
                <xm:f>0</xm:f>
              </x14:cfvo>
              <x14:cfvo type="num" gte="0">
                <xm:f>0</xm:f>
              </x14:cfvo>
              <x14:cfIcon iconSet="3TrafficLights1" iconId="2"/>
              <x14:cfIcon iconSet="3TrafficLights1" iconId="2"/>
              <x14:cfIcon iconSet="3TrafficLights1" iconId="0"/>
            </x14:iconSet>
          </x14:cfRule>
          <xm:sqref>D10:D11</xm:sqref>
        </x14:conditionalFormatting>
        <x14:conditionalFormatting xmlns:xm="http://schemas.microsoft.com/office/excel/2006/main">
          <x14:cfRule type="iconSet" priority="3" id="{D99CBCA5-23F9-44DC-BD35-715B133706C1}">
            <x14:iconSet custom="1">
              <x14:cfvo type="percent">
                <xm:f>0</xm:f>
              </x14:cfvo>
              <x14:cfvo type="num">
                <xm:f>0</xm:f>
              </x14:cfvo>
              <x14:cfvo type="num" gte="0">
                <xm:f>0</xm:f>
              </x14:cfvo>
              <x14:cfIcon iconSet="3TrafficLights1" iconId="2"/>
              <x14:cfIcon iconSet="3TrafficLights1" iconId="2"/>
              <x14:cfIcon iconSet="3TrafficLights1" iconId="0"/>
            </x14:iconSet>
          </x14:cfRule>
          <xm:sqref>D32:D33</xm:sqref>
        </x14:conditionalFormatting>
        <x14:conditionalFormatting xmlns:xm="http://schemas.microsoft.com/office/excel/2006/main">
          <x14:cfRule type="iconSet" priority="2" id="{6B75C422-214C-4A05-9F36-B67DC5454E87}">
            <x14:iconSet custom="1">
              <x14:cfvo type="percent">
                <xm:f>0</xm:f>
              </x14:cfvo>
              <x14:cfvo type="num">
                <xm:f>0</xm:f>
              </x14:cfvo>
              <x14:cfvo type="num" gte="0">
                <xm:f>0</xm:f>
              </x14:cfvo>
              <x14:cfIcon iconSet="3TrafficLights1" iconId="2"/>
              <x14:cfIcon iconSet="3TrafficLights1" iconId="2"/>
              <x14:cfIcon iconSet="3TrafficLights1" iconId="0"/>
            </x14:iconSet>
          </x14:cfRule>
          <xm:sqref>D18:D19</xm:sqref>
        </x14:conditionalFormatting>
        <x14:conditionalFormatting xmlns:xm="http://schemas.microsoft.com/office/excel/2006/main">
          <x14:cfRule type="iconSet" priority="1" id="{90C2C267-62CC-4DAB-BA58-0B54EE9C6360}">
            <x14:iconSet custom="1">
              <x14:cfvo type="percent">
                <xm:f>0</xm:f>
              </x14:cfvo>
              <x14:cfvo type="num">
                <xm:f>0</xm:f>
              </x14:cfvo>
              <x14:cfvo type="num" gte="0">
                <xm:f>0</xm:f>
              </x14:cfvo>
              <x14:cfIcon iconSet="3TrafficLights1" iconId="2"/>
              <x14:cfIcon iconSet="3TrafficLights1" iconId="2"/>
              <x14:cfIcon iconSet="3TrafficLights1" iconId="0"/>
            </x14:iconSet>
          </x14:cfRule>
          <xm:sqref>D5:D9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09A28-2E09-47C7-A684-DB2BEA606D19}">
  <sheetPr>
    <outlinePr summaryBelow="0"/>
  </sheetPr>
  <dimension ref="A1:F21"/>
  <sheetViews>
    <sheetView showGridLines="0" workbookViewId="0">
      <selection activeCell="E7" sqref="A1:E7"/>
    </sheetView>
  </sheetViews>
  <sheetFormatPr defaultRowHeight="12.75" x14ac:dyDescent="0.2"/>
  <cols>
    <col min="1" max="1" width="40.7109375" style="330" bestFit="1" customWidth="1"/>
    <col min="2" max="5" width="13" style="333" customWidth="1"/>
    <col min="6" max="16384" width="9.140625" style="333"/>
  </cols>
  <sheetData>
    <row r="1" spans="1:6" s="14" customFormat="1" ht="27" customHeight="1" thickBot="1" x14ac:dyDescent="0.25">
      <c r="A1" s="422" t="s">
        <v>274</v>
      </c>
      <c r="B1" s="424" t="s">
        <v>139</v>
      </c>
      <c r="C1" s="425"/>
      <c r="D1" s="425"/>
      <c r="E1" s="426"/>
    </row>
    <row r="2" spans="1:6" s="14" customFormat="1" ht="28.5" customHeight="1" x14ac:dyDescent="0.2">
      <c r="A2" s="423"/>
      <c r="B2" s="314" t="s">
        <v>137</v>
      </c>
      <c r="C2" s="315" t="s">
        <v>138</v>
      </c>
      <c r="D2" s="315" t="s">
        <v>182</v>
      </c>
      <c r="E2" s="316" t="s">
        <v>205</v>
      </c>
    </row>
    <row r="3" spans="1:6" ht="16.5" customHeight="1" x14ac:dyDescent="0.2">
      <c r="A3" s="323" t="s">
        <v>275</v>
      </c>
      <c r="B3" s="317">
        <v>0</v>
      </c>
      <c r="C3" s="246">
        <v>-0.1</v>
      </c>
      <c r="D3" s="246">
        <v>-0.1</v>
      </c>
      <c r="E3" s="318">
        <v>-0.1</v>
      </c>
      <c r="F3" s="194">
        <f>E3-D3</f>
        <v>0</v>
      </c>
    </row>
    <row r="4" spans="1:6" x14ac:dyDescent="0.2">
      <c r="A4" s="323" t="s">
        <v>125</v>
      </c>
      <c r="B4" s="317">
        <v>0.2</v>
      </c>
      <c r="C4" s="246">
        <v>0.2</v>
      </c>
      <c r="D4" s="246">
        <v>0.2</v>
      </c>
      <c r="E4" s="318">
        <v>0.2</v>
      </c>
      <c r="F4" s="194">
        <f t="shared" ref="F4:F6" si="0">E4-D4</f>
        <v>0</v>
      </c>
    </row>
    <row r="5" spans="1:6" s="4" customFormat="1" x14ac:dyDescent="0.2">
      <c r="A5" s="323" t="s">
        <v>51</v>
      </c>
      <c r="B5" s="317">
        <v>0</v>
      </c>
      <c r="C5" s="246">
        <v>0.1</v>
      </c>
      <c r="D5" s="246">
        <v>0.1</v>
      </c>
      <c r="E5" s="318">
        <v>0.1</v>
      </c>
      <c r="F5" s="194">
        <f t="shared" si="0"/>
        <v>0</v>
      </c>
    </row>
    <row r="6" spans="1:6" s="4" customFormat="1" ht="13.5" thickBot="1" x14ac:dyDescent="0.25">
      <c r="A6" s="323" t="s">
        <v>276</v>
      </c>
      <c r="B6" s="317">
        <v>-0.7</v>
      </c>
      <c r="C6" s="246">
        <v>4</v>
      </c>
      <c r="D6" s="246">
        <v>2.5</v>
      </c>
      <c r="E6" s="318">
        <v>3.2</v>
      </c>
      <c r="F6" s="194">
        <f t="shared" si="0"/>
        <v>0.70000000000000018</v>
      </c>
    </row>
    <row r="7" spans="1:6" s="4" customFormat="1" ht="14.25" thickTop="1" thickBot="1" x14ac:dyDescent="0.25">
      <c r="A7" s="325" t="s">
        <v>277</v>
      </c>
      <c r="B7" s="320">
        <f>SUM(B3:B6)</f>
        <v>-0.49999999999999994</v>
      </c>
      <c r="C7" s="321">
        <f>SUM(C3:C6)</f>
        <v>4.2</v>
      </c>
      <c r="D7" s="322">
        <f>SUM(D3:D6)</f>
        <v>2.7</v>
      </c>
      <c r="E7" s="322">
        <f>SUM(E3:E6)</f>
        <v>3.4000000000000004</v>
      </c>
    </row>
    <row r="21" spans="1:5" s="2" customFormat="1" x14ac:dyDescent="0.2">
      <c r="A21" s="330"/>
      <c r="B21" s="8"/>
      <c r="C21" s="8"/>
      <c r="D21" s="8"/>
      <c r="E21" s="8"/>
    </row>
  </sheetData>
  <dataConsolidate>
    <dataRefs count="1">
      <dataRef ref="H5:H6" sheet="S &amp; S (3)" r:id="rId1"/>
    </dataRefs>
  </dataConsolidate>
  <mergeCells count="2">
    <mergeCell ref="A1:A2"/>
    <mergeCell ref="B1:E1"/>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76" id="{FE61820C-B552-4575-A222-D2F4FBC9A53D}">
            <x14:iconSet custom="1">
              <x14:cfvo type="percent">
                <xm:f>0</xm:f>
              </x14:cfvo>
              <x14:cfvo type="num">
                <xm:f>0</xm:f>
              </x14:cfvo>
              <x14:cfvo type="num" gte="0">
                <xm:f>0</xm:f>
              </x14:cfvo>
              <x14:cfIcon iconSet="3TrafficLights1" iconId="2"/>
              <x14:cfIcon iconSet="NoIcons" iconId="0"/>
              <x14:cfIcon iconSet="3TrafficLights1" iconId="0"/>
            </x14:iconSet>
          </x14:cfRule>
          <xm:sqref>B3:E7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A1:H22"/>
  <sheetViews>
    <sheetView zoomScaleNormal="100" workbookViewId="0">
      <selection activeCell="E7" sqref="A1:F7"/>
    </sheetView>
  </sheetViews>
  <sheetFormatPr defaultColWidth="9.140625" defaultRowHeight="12.75" x14ac:dyDescent="0.2"/>
  <cols>
    <col min="1" max="1" width="60.42578125" style="41" customWidth="1"/>
    <col min="2" max="2" width="17" style="42" customWidth="1"/>
    <col min="3" max="3" width="13.42578125" style="14" customWidth="1"/>
    <col min="4" max="4" width="12.7109375" style="14" customWidth="1"/>
    <col min="5" max="5" width="18.140625" style="14" bestFit="1" customWidth="1"/>
    <col min="6" max="6" width="16.42578125" style="43" bestFit="1" customWidth="1"/>
    <col min="7" max="16384" width="9.140625" style="14"/>
  </cols>
  <sheetData>
    <row r="1" spans="1:8" ht="18" x14ac:dyDescent="0.2">
      <c r="A1" s="454" t="s">
        <v>204</v>
      </c>
      <c r="B1" s="455"/>
      <c r="C1" s="455"/>
      <c r="D1" s="455"/>
      <c r="E1" s="455"/>
      <c r="F1" s="456"/>
    </row>
    <row r="2" spans="1:8" ht="27.75" customHeight="1" thickBot="1" x14ac:dyDescent="0.25">
      <c r="A2" s="457" t="s">
        <v>1</v>
      </c>
      <c r="B2" s="459" t="s">
        <v>65</v>
      </c>
      <c r="C2" s="461" t="s">
        <v>66</v>
      </c>
      <c r="D2" s="463" t="s">
        <v>11</v>
      </c>
      <c r="E2" s="463" t="s">
        <v>75</v>
      </c>
      <c r="F2" s="465"/>
    </row>
    <row r="3" spans="1:8" ht="14.25" customHeight="1" thickTop="1" x14ac:dyDescent="0.2">
      <c r="A3" s="458"/>
      <c r="B3" s="460"/>
      <c r="C3" s="462"/>
      <c r="D3" s="464"/>
      <c r="E3" s="15" t="s">
        <v>67</v>
      </c>
      <c r="F3" s="305" t="s">
        <v>68</v>
      </c>
    </row>
    <row r="4" spans="1:8" ht="14.25" customHeight="1" x14ac:dyDescent="0.25">
      <c r="A4" s="53" t="s">
        <v>48</v>
      </c>
      <c r="B4" s="118">
        <f>B6+B5</f>
        <v>14</v>
      </c>
      <c r="C4" s="54">
        <f>C6+C5</f>
        <v>0.6</v>
      </c>
      <c r="D4" s="118">
        <f>D6+D5</f>
        <v>13.9</v>
      </c>
      <c r="E4" s="107">
        <f t="shared" ref="E4:E10" si="0">D4-B4</f>
        <v>-9.9999999999999645E-2</v>
      </c>
      <c r="F4" s="58">
        <f t="shared" ref="F4:F15" si="1">D4-(B4+C4)</f>
        <v>-0.69999999999999929</v>
      </c>
    </row>
    <row r="5" spans="1:8" ht="14.25" customHeight="1" x14ac:dyDescent="0.25">
      <c r="A5" s="81" t="s">
        <v>49</v>
      </c>
      <c r="B5" s="82">
        <f>'Ø &amp; E'!B5</f>
        <v>13.4</v>
      </c>
      <c r="C5" s="82">
        <f>'Ø &amp; E'!C5</f>
        <v>0</v>
      </c>
      <c r="D5" s="82">
        <f>'Ø &amp; E'!D5</f>
        <v>13.4</v>
      </c>
      <c r="E5" s="103">
        <f t="shared" si="0"/>
        <v>0</v>
      </c>
      <c r="F5" s="125">
        <f t="shared" si="1"/>
        <v>0</v>
      </c>
    </row>
    <row r="6" spans="1:8" s="25" customFormat="1" ht="14.25" customHeight="1" x14ac:dyDescent="0.25">
      <c r="A6" s="81" t="s">
        <v>50</v>
      </c>
      <c r="B6" s="82">
        <f>'Ø &amp; E'!B7</f>
        <v>0.6</v>
      </c>
      <c r="C6" s="82">
        <f>'Ø &amp; E'!C7</f>
        <v>0.6</v>
      </c>
      <c r="D6" s="82">
        <f>'Ø &amp; E'!D7</f>
        <v>0.5</v>
      </c>
      <c r="E6" s="103">
        <f t="shared" si="0"/>
        <v>-9.9999999999999978E-2</v>
      </c>
      <c r="F6" s="125">
        <f t="shared" si="1"/>
        <v>-0.7</v>
      </c>
    </row>
    <row r="7" spans="1:8" s="25" customFormat="1" ht="14.25" customHeight="1" x14ac:dyDescent="0.25">
      <c r="A7" s="63" t="s">
        <v>51</v>
      </c>
      <c r="B7" s="89">
        <f>'Ø &amp; E'!B9</f>
        <v>1.7</v>
      </c>
      <c r="C7" s="89">
        <f>'Ø &amp; E'!C9</f>
        <v>0.1</v>
      </c>
      <c r="D7" s="89">
        <f>'Ø &amp; E'!D9</f>
        <v>1.9</v>
      </c>
      <c r="E7" s="307">
        <f t="shared" si="0"/>
        <v>0.19999999999999996</v>
      </c>
      <c r="F7" s="66">
        <f t="shared" si="1"/>
        <v>9.9999999999999867E-2</v>
      </c>
    </row>
    <row r="8" spans="1:8" s="25" customFormat="1" ht="14.25" customHeight="1" x14ac:dyDescent="0.25">
      <c r="A8" s="273" t="s">
        <v>125</v>
      </c>
      <c r="B8" s="274">
        <f>B10+B9</f>
        <v>0.2</v>
      </c>
      <c r="C8" s="274">
        <f>C10+C9</f>
        <v>1</v>
      </c>
      <c r="D8" s="274">
        <f>D9+D10</f>
        <v>0.30000000000000004</v>
      </c>
      <c r="E8" s="306">
        <f t="shared" si="0"/>
        <v>0.10000000000000003</v>
      </c>
      <c r="F8" s="276">
        <f t="shared" si="1"/>
        <v>-0.89999999999999991</v>
      </c>
    </row>
    <row r="9" spans="1:8" s="25" customFormat="1" ht="14.25" customHeight="1" x14ac:dyDescent="0.25">
      <c r="A9" s="277" t="s">
        <v>126</v>
      </c>
      <c r="B9" s="278">
        <f>'Ø &amp; E'!B12</f>
        <v>0</v>
      </c>
      <c r="C9" s="278">
        <f>'Ø &amp; E'!C12</f>
        <v>1</v>
      </c>
      <c r="D9" s="278">
        <f>'Ø &amp; E'!D12</f>
        <v>0.1</v>
      </c>
      <c r="E9" s="279">
        <f t="shared" si="0"/>
        <v>0.1</v>
      </c>
      <c r="F9" s="280">
        <f t="shared" si="1"/>
        <v>-0.9</v>
      </c>
    </row>
    <row r="10" spans="1:8" s="281" customFormat="1" ht="15" x14ac:dyDescent="0.25">
      <c r="A10" s="277" t="s">
        <v>64</v>
      </c>
      <c r="B10" s="278">
        <f>'Ø &amp; E'!B14</f>
        <v>0.2</v>
      </c>
      <c r="C10" s="278">
        <f>'Ø &amp; E'!C14</f>
        <v>0</v>
      </c>
      <c r="D10" s="278">
        <f>'Ø &amp; E'!D14</f>
        <v>0.2</v>
      </c>
      <c r="E10" s="279">
        <f t="shared" si="0"/>
        <v>0</v>
      </c>
      <c r="F10" s="280">
        <f t="shared" si="1"/>
        <v>0</v>
      </c>
    </row>
    <row r="11" spans="1:8" s="25" customFormat="1" ht="14.25" customHeight="1" x14ac:dyDescent="0.25">
      <c r="A11" s="63" t="s">
        <v>55</v>
      </c>
      <c r="B11" s="89">
        <f>B15+B14+B13+B12</f>
        <v>340.5</v>
      </c>
      <c r="C11" s="90">
        <v>16.899999999999999</v>
      </c>
      <c r="D11" s="89">
        <f>D12+D13+D14+D15</f>
        <v>343.7</v>
      </c>
      <c r="E11" s="307">
        <f>E15+E14+E13+E12</f>
        <v>3.2000000000000153</v>
      </c>
      <c r="F11" s="66">
        <f t="shared" si="1"/>
        <v>-13.699999999999989</v>
      </c>
    </row>
    <row r="12" spans="1:8" s="25" customFormat="1" ht="14.25" customHeight="1" x14ac:dyDescent="0.25">
      <c r="A12" s="81" t="s">
        <v>52</v>
      </c>
      <c r="B12" s="82">
        <f>'Ø &amp; E'!B17</f>
        <v>10.9</v>
      </c>
      <c r="C12" s="82">
        <f>'Ø &amp; E'!C17</f>
        <v>1.1000000000000001</v>
      </c>
      <c r="D12" s="82">
        <f>'Ø &amp; E'!D17</f>
        <v>11.4</v>
      </c>
      <c r="E12" s="103">
        <f>D12-B12</f>
        <v>0.5</v>
      </c>
      <c r="F12" s="21">
        <f t="shared" si="1"/>
        <v>-0.59999999999999964</v>
      </c>
    </row>
    <row r="13" spans="1:8" ht="14.25" customHeight="1" x14ac:dyDescent="0.25">
      <c r="A13" s="81" t="s">
        <v>53</v>
      </c>
      <c r="B13" s="82">
        <f>'Ø &amp; E'!B19</f>
        <v>287.8</v>
      </c>
      <c r="C13" s="82">
        <f>'Ø &amp; E'!C19</f>
        <v>11.8</v>
      </c>
      <c r="D13" s="82">
        <f>'Ø &amp; E'!D19</f>
        <v>290.60000000000002</v>
      </c>
      <c r="E13" s="103">
        <f>D13-B13</f>
        <v>2.8000000000000114</v>
      </c>
      <c r="F13" s="21">
        <f t="shared" si="1"/>
        <v>-9</v>
      </c>
    </row>
    <row r="14" spans="1:8" ht="14.25" customHeight="1" x14ac:dyDescent="0.25">
      <c r="A14" s="81" t="s">
        <v>54</v>
      </c>
      <c r="B14" s="82">
        <f>'Ø &amp; E'!B23</f>
        <v>9.5</v>
      </c>
      <c r="C14" s="82">
        <f>'Ø &amp; E'!C23</f>
        <v>1.1000000000000001</v>
      </c>
      <c r="D14" s="82">
        <f>'Ø &amp; E'!D23</f>
        <v>10.4</v>
      </c>
      <c r="E14" s="103">
        <f>D14-B14</f>
        <v>0.90000000000000036</v>
      </c>
      <c r="F14" s="21">
        <f t="shared" si="1"/>
        <v>-0.19999999999999929</v>
      </c>
    </row>
    <row r="15" spans="1:8" ht="14.25" customHeight="1" x14ac:dyDescent="0.25">
      <c r="A15" s="81" t="s">
        <v>56</v>
      </c>
      <c r="B15" s="82">
        <f>'Ø &amp; E'!B25</f>
        <v>32.299999999999997</v>
      </c>
      <c r="C15" s="82">
        <f>'Ø &amp; E'!C25</f>
        <v>2.9</v>
      </c>
      <c r="D15" s="82">
        <f>'Ø &amp; E'!D25</f>
        <v>31.3</v>
      </c>
      <c r="E15" s="103">
        <f>D15-B15</f>
        <v>-0.99999999999999645</v>
      </c>
      <c r="F15" s="160">
        <f t="shared" si="1"/>
        <v>-3.899999999999995</v>
      </c>
    </row>
    <row r="16" spans="1:8" ht="14.25" customHeight="1" x14ac:dyDescent="0.2">
      <c r="A16" s="205" t="s">
        <v>12</v>
      </c>
      <c r="B16" s="40"/>
      <c r="C16" s="92"/>
      <c r="D16" s="52"/>
      <c r="E16" s="110">
        <f>'Ø &amp; E'!E32</f>
        <v>-1.0999999999999965</v>
      </c>
      <c r="F16" s="93">
        <f>'Ø &amp; E'!F32</f>
        <v>-15.299999999999994</v>
      </c>
      <c r="H16" s="195"/>
    </row>
    <row r="17" spans="1:6" s="38" customFormat="1" ht="14.25" customHeight="1" x14ac:dyDescent="0.2">
      <c r="A17" s="205" t="s">
        <v>15</v>
      </c>
      <c r="B17" s="39"/>
      <c r="C17" s="39"/>
      <c r="D17" s="40"/>
      <c r="E17" s="111">
        <f>'Ø &amp; E'!E33</f>
        <v>4.5000000000000115</v>
      </c>
      <c r="F17" s="94">
        <f>'Ø &amp; E'!F33</f>
        <v>9.9999999999999867E-2</v>
      </c>
    </row>
    <row r="18" spans="1:6" s="38" customFormat="1" ht="14.25" customHeight="1" thickBot="1" x14ac:dyDescent="0.25">
      <c r="A18" s="206" t="s">
        <v>0</v>
      </c>
      <c r="B18" s="95">
        <f>B4+B7+B8+B11</f>
        <v>356.4</v>
      </c>
      <c r="C18" s="95">
        <f>C4+C7+C8+C11</f>
        <v>18.599999999999998</v>
      </c>
      <c r="D18" s="96">
        <f>D4+D7+D8+D11</f>
        <v>359.8</v>
      </c>
      <c r="E18" s="181">
        <f>E4+E7+E8+E11</f>
        <v>3.4000000000000155</v>
      </c>
      <c r="F18" s="179">
        <f>F4+F7+F8+F11</f>
        <v>-15.199999999999989</v>
      </c>
    </row>
    <row r="19" spans="1:6" ht="13.5" thickTop="1" x14ac:dyDescent="0.2">
      <c r="A19" s="176"/>
      <c r="B19" s="177"/>
      <c r="C19" s="177"/>
      <c r="D19" s="177"/>
      <c r="E19" s="180"/>
      <c r="F19" s="178"/>
    </row>
    <row r="20" spans="1:6" x14ac:dyDescent="0.2">
      <c r="A20" s="159" t="s">
        <v>88</v>
      </c>
    </row>
    <row r="21" spans="1:6" x14ac:dyDescent="0.2">
      <c r="A21" s="159" t="s">
        <v>97</v>
      </c>
      <c r="B21" s="42">
        <f>'Ø &amp; E'!B37</f>
        <v>4.8</v>
      </c>
      <c r="C21" s="42"/>
    </row>
    <row r="22" spans="1:6" x14ac:dyDescent="0.2">
      <c r="A22" s="159" t="s">
        <v>98</v>
      </c>
      <c r="B22" s="42">
        <f>'Ø &amp; E'!B38</f>
        <v>10.4</v>
      </c>
      <c r="C22" s="42"/>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4" id="{7B356EA0-A1E5-4184-8649-7F7FDE8819C3}">
            <x14:iconSet custom="1">
              <x14:cfvo type="percent">
                <xm:f>0</xm:f>
              </x14:cfvo>
              <x14:cfvo type="num">
                <xm:f>0</xm:f>
              </x14:cfvo>
              <x14:cfvo type="num" gte="0">
                <xm:f>0</xm:f>
              </x14:cfvo>
              <x14:cfIcon iconSet="3TrafficLights1" iconId="2"/>
              <x14:cfIcon iconSet="NoIcons" iconId="0"/>
              <x14:cfIcon iconSet="3TrafficLights1" iconId="0"/>
            </x14:iconSet>
          </x14:cfRule>
          <xm:sqref>E18:F18</xm:sqref>
        </x14:conditionalFormatting>
        <x14:conditionalFormatting xmlns:xm="http://schemas.microsoft.com/office/excel/2006/main">
          <x14:cfRule type="iconSet" priority="1" id="{21603C13-7529-4F6C-AC63-54987C4BC9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E10:F10</xm:sqref>
        </x14:conditionalFormatting>
        <x14:conditionalFormatting xmlns:xm="http://schemas.microsoft.com/office/excel/2006/main">
          <x14:cfRule type="iconSet" priority="66" id="{32EF9603-8574-4F54-9F00-11CC28BABF1C}">
            <x14:iconSet custom="1">
              <x14:cfvo type="percent">
                <xm:f>0</xm:f>
              </x14:cfvo>
              <x14:cfvo type="num">
                <xm:f>0</xm:f>
              </x14:cfvo>
              <x14:cfvo type="num" gte="0">
                <xm:f>0</xm:f>
              </x14:cfvo>
              <x14:cfIcon iconSet="3TrafficLights1" iconId="2"/>
              <x14:cfIcon iconSet="3TrafficLights1" iconId="2"/>
              <x14:cfIcon iconSet="3TrafficLights1" iconId="0"/>
            </x14:iconSet>
          </x14:cfRule>
          <xm:sqref>E8:F9</xm:sqref>
        </x14:conditionalFormatting>
        <x14:conditionalFormatting xmlns:xm="http://schemas.microsoft.com/office/excel/2006/main">
          <x14:cfRule type="iconSet" priority="69" id="{F6A0665B-7051-4883-8AB9-2B7902B4C3D4}">
            <x14:iconSet custom="1">
              <x14:cfvo type="percent">
                <xm:f>0</xm:f>
              </x14:cfvo>
              <x14:cfvo type="num">
                <xm:f>0</xm:f>
              </x14:cfvo>
              <x14:cfvo type="num" gte="0">
                <xm:f>0</xm:f>
              </x14:cfvo>
              <x14:cfIcon iconSet="3TrafficLights1" iconId="2"/>
              <x14:cfIcon iconSet="3TrafficLights1" iconId="2"/>
              <x14:cfIcon iconSet="3TrafficLights1" iconId="0"/>
            </x14:iconSet>
          </x14:cfRule>
          <xm:sqref>E4:F7 E11:F15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F24"/>
  <sheetViews>
    <sheetView showGridLines="0" workbookViewId="0">
      <selection activeCell="D9" sqref="D9"/>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14" customFormat="1" ht="15.75" thickTop="1" thickBot="1" x14ac:dyDescent="0.25">
      <c r="A1" s="427" t="s">
        <v>204</v>
      </c>
      <c r="B1" s="428"/>
      <c r="C1" s="428"/>
      <c r="D1" s="428"/>
      <c r="E1" s="428"/>
      <c r="F1" s="429"/>
    </row>
    <row r="2" spans="1:6" s="14" customFormat="1" ht="27" customHeight="1" thickTop="1" thickBot="1" x14ac:dyDescent="0.25">
      <c r="A2" s="430" t="s">
        <v>109</v>
      </c>
      <c r="B2" s="432" t="s">
        <v>65</v>
      </c>
      <c r="C2" s="434" t="s">
        <v>66</v>
      </c>
      <c r="D2" s="436" t="s">
        <v>11</v>
      </c>
      <c r="E2" s="436" t="s">
        <v>85</v>
      </c>
      <c r="F2" s="438"/>
    </row>
    <row r="3" spans="1:6" s="14" customFormat="1" ht="28.5" customHeight="1" thickTop="1" x14ac:dyDescent="0.2">
      <c r="A3" s="431"/>
      <c r="B3" s="433"/>
      <c r="C3" s="435"/>
      <c r="D3" s="437"/>
      <c r="E3" s="241" t="s">
        <v>76</v>
      </c>
      <c r="F3" s="242" t="s">
        <v>68</v>
      </c>
    </row>
    <row r="4" spans="1:6" ht="16.5" customHeight="1" x14ac:dyDescent="0.2">
      <c r="A4" s="243" t="s">
        <v>110</v>
      </c>
      <c r="B4" s="244">
        <f>'Samlet DRIFT'!B4</f>
        <v>356.4</v>
      </c>
      <c r="C4" s="244">
        <f>'Samlet DRIFT'!C4</f>
        <v>18.599999999999998</v>
      </c>
      <c r="D4" s="245">
        <f>'Samlet DRIFT'!D4</f>
        <v>359.8</v>
      </c>
      <c r="E4" s="246">
        <f>'Samlet DRIFT'!E4</f>
        <v>3.4000000000000155</v>
      </c>
      <c r="F4" s="246">
        <f>'Samlet DRIFT'!F4</f>
        <v>-15.199999999999989</v>
      </c>
    </row>
    <row r="5" spans="1:6" x14ac:dyDescent="0.2">
      <c r="A5" s="243" t="s">
        <v>111</v>
      </c>
      <c r="B5" s="244">
        <f>'Samlet DRIFT'!B5</f>
        <v>117.5</v>
      </c>
      <c r="C5" s="244">
        <f>'Samlet DRIFT'!C5</f>
        <v>3.5</v>
      </c>
      <c r="D5" s="245">
        <f>'Samlet DRIFT'!D5</f>
        <v>120.12640999999999</v>
      </c>
      <c r="E5" s="246">
        <f>'Samlet DRIFT'!E5</f>
        <v>2.6000000000000032</v>
      </c>
      <c r="F5" s="246">
        <f>'Samlet DRIFT'!F5</f>
        <v>-0.89999999999999503</v>
      </c>
    </row>
    <row r="6" spans="1:6" s="4" customFormat="1" x14ac:dyDescent="0.2">
      <c r="A6" s="243" t="s">
        <v>112</v>
      </c>
      <c r="B6" s="244">
        <f>'Samlet DRIFT'!B6</f>
        <v>892.69999999999993</v>
      </c>
      <c r="C6" s="244">
        <f>'Samlet DRIFT'!C6</f>
        <v>29.539999999999996</v>
      </c>
      <c r="D6" s="245">
        <f>'Samlet DRIFT'!D6</f>
        <v>890.3</v>
      </c>
      <c r="E6" s="246">
        <f>'Samlet DRIFT'!E6</f>
        <v>-2.3999999999999817</v>
      </c>
      <c r="F6" s="246">
        <f>'Samlet DRIFT'!F6</f>
        <v>-31.939999999999973</v>
      </c>
    </row>
    <row r="7" spans="1:6" s="4" customFormat="1" x14ac:dyDescent="0.2">
      <c r="A7" s="243" t="s">
        <v>113</v>
      </c>
      <c r="B7" s="244">
        <f>'Samlet DRIFT'!B7</f>
        <v>77.999999999999986</v>
      </c>
      <c r="C7" s="244">
        <f>'Samlet DRIFT'!C7</f>
        <v>2.5</v>
      </c>
      <c r="D7" s="245">
        <f>'Samlet DRIFT'!D7</f>
        <v>77.800000000000011</v>
      </c>
      <c r="E7" s="246">
        <f>'Samlet DRIFT'!E7</f>
        <v>-0.20000000000000417</v>
      </c>
      <c r="F7" s="246">
        <f>'Samlet DRIFT'!F7</f>
        <v>-2.700000000000002</v>
      </c>
    </row>
    <row r="8" spans="1:6" s="4" customFormat="1" ht="18" customHeight="1" x14ac:dyDescent="0.2">
      <c r="A8" s="243" t="s">
        <v>114</v>
      </c>
      <c r="B8" s="244">
        <f>'Samlet DRIFT'!B8</f>
        <v>854.3</v>
      </c>
      <c r="C8" s="244">
        <f>'Samlet DRIFT'!C8</f>
        <v>15.2</v>
      </c>
      <c r="D8" s="245">
        <f>'Samlet DRIFT'!D8</f>
        <v>868.09999999999991</v>
      </c>
      <c r="E8" s="246">
        <f>'Samlet DRIFT'!E8</f>
        <v>13.800000000000036</v>
      </c>
      <c r="F8" s="246">
        <f>'Samlet DRIFT'!F8</f>
        <v>-1.3999999999999488</v>
      </c>
    </row>
    <row r="9" spans="1:6" s="4" customFormat="1" ht="26.25" thickBot="1" x14ac:dyDescent="0.25">
      <c r="A9" s="247" t="s">
        <v>115</v>
      </c>
      <c r="B9" s="248">
        <f>'Samlet DRIFT'!B9</f>
        <v>651.19999999999993</v>
      </c>
      <c r="C9" s="248">
        <f>'Samlet DRIFT'!C9</f>
        <v>0</v>
      </c>
      <c r="D9" s="249">
        <f>'Samlet DRIFT'!D9</f>
        <v>651.15</v>
      </c>
      <c r="E9" s="250">
        <f>'Samlet DRIFT'!E9</f>
        <v>-5.0000000000001432E-2</v>
      </c>
      <c r="F9" s="250">
        <f>'Samlet DRIFT'!F9</f>
        <v>-5.0000000000001432E-2</v>
      </c>
    </row>
    <row r="10" spans="1:6" s="4" customFormat="1" ht="14.25" thickTop="1" thickBot="1" x14ac:dyDescent="0.25">
      <c r="A10" s="251" t="s">
        <v>14</v>
      </c>
      <c r="B10" s="252">
        <f>SUM(B4:B9)</f>
        <v>2950.0999999999995</v>
      </c>
      <c r="C10" s="252">
        <f>SUM(C4:C9)</f>
        <v>69.339999999999989</v>
      </c>
      <c r="D10" s="253">
        <f>SUM(D4:D9)-0.09</f>
        <v>2967.1864099999998</v>
      </c>
      <c r="E10" s="254">
        <f>SUM(E4:E9)</f>
        <v>17.15000000000007</v>
      </c>
      <c r="F10" s="254">
        <f>SUM(F4:F9)</f>
        <v>-52.189999999999912</v>
      </c>
    </row>
    <row r="11" spans="1:6" ht="13.5" thickTop="1" x14ac:dyDescent="0.2"/>
    <row r="24" spans="1:6" s="2" customFormat="1" x14ac:dyDescent="0.2">
      <c r="A24" s="1"/>
      <c r="B24" s="3"/>
      <c r="C24"/>
      <c r="D24"/>
      <c r="E24" s="8"/>
      <c r="F24" s="8"/>
    </row>
  </sheetData>
  <dataConsolidate>
    <dataRefs count="1">
      <dataRef ref="H5:H6" sheet="S &amp; S (3)" r:id="rId1"/>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6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L37"/>
  <sheetViews>
    <sheetView zoomScale="90" zoomScaleNormal="90" workbookViewId="0">
      <selection activeCell="A29" sqref="A29"/>
    </sheetView>
  </sheetViews>
  <sheetFormatPr defaultRowHeight="12.75" x14ac:dyDescent="0.2"/>
  <cols>
    <col min="1" max="1" width="39.7109375" style="1" customWidth="1"/>
    <col min="2" max="2" width="15.28515625" style="3" customWidth="1"/>
    <col min="3" max="4" width="12.42578125" customWidth="1"/>
    <col min="5" max="5" width="14.140625" customWidth="1"/>
    <col min="6" max="6" width="14" customWidth="1"/>
  </cols>
  <sheetData>
    <row r="1" spans="1:12" s="14" customFormat="1" ht="14.25" thickTop="1" thickBot="1" x14ac:dyDescent="0.25">
      <c r="A1" s="439" t="s">
        <v>206</v>
      </c>
      <c r="B1" s="440"/>
      <c r="C1" s="440"/>
      <c r="D1" s="440"/>
      <c r="E1" s="440"/>
      <c r="F1" s="441"/>
    </row>
    <row r="2" spans="1:12" s="14" customFormat="1" ht="27" customHeight="1" thickTop="1" thickBot="1" x14ac:dyDescent="0.25">
      <c r="A2" s="430" t="s">
        <v>116</v>
      </c>
      <c r="B2" s="432" t="s">
        <v>65</v>
      </c>
      <c r="C2" s="434" t="s">
        <v>66</v>
      </c>
      <c r="D2" s="436" t="s">
        <v>11</v>
      </c>
      <c r="E2" s="436" t="s">
        <v>85</v>
      </c>
      <c r="F2" s="438"/>
    </row>
    <row r="3" spans="1:12" s="14" customFormat="1" ht="27.75" customHeight="1" thickTop="1" x14ac:dyDescent="0.2">
      <c r="A3" s="431"/>
      <c r="B3" s="433"/>
      <c r="C3" s="435"/>
      <c r="D3" s="437"/>
      <c r="E3" s="241" t="s">
        <v>76</v>
      </c>
      <c r="F3" s="242" t="s">
        <v>68</v>
      </c>
    </row>
    <row r="4" spans="1:12" x14ac:dyDescent="0.2">
      <c r="A4" s="243" t="s">
        <v>101</v>
      </c>
      <c r="B4" s="244">
        <f>2120.7</f>
        <v>2120.6999999999998</v>
      </c>
      <c r="C4" s="244">
        <f>'Samlet DRIFT'!C10-('B &amp; L'!C49+'S &amp; S'!C81)</f>
        <v>68.539999999999992</v>
      </c>
      <c r="D4" s="245">
        <f>B4+E4</f>
        <v>2135.5</v>
      </c>
      <c r="E4" s="246">
        <f>'Samlet DRIFT'!E10-SUM('Tabel 3 Fordelt på udgifter'!E5:E8)</f>
        <v>14.800000000000068</v>
      </c>
      <c r="F4" s="246">
        <f>D4-(B4+C4)</f>
        <v>-53.739999999999782</v>
      </c>
      <c r="G4" s="4"/>
      <c r="H4" s="3"/>
      <c r="I4" s="3"/>
    </row>
    <row r="5" spans="1:12" ht="27" customHeight="1" x14ac:dyDescent="0.2">
      <c r="A5" s="243" t="s">
        <v>102</v>
      </c>
      <c r="B5" s="244">
        <f>589.2+65.3-2.4</f>
        <v>652.1</v>
      </c>
      <c r="C5" s="244">
        <f>('B &amp; L'!C49+'S &amp; S'!C81)</f>
        <v>0.8</v>
      </c>
      <c r="D5" s="245">
        <f>B5+E5</f>
        <v>650.35</v>
      </c>
      <c r="E5" s="246">
        <f>'Samlet DRIFT'!E9+'B &amp; L'!E49+'S &amp; S'!E78</f>
        <v>-1.7500000000000011</v>
      </c>
      <c r="F5" s="246">
        <f>'Samlet DRIFT'!F9+'B &amp; L'!F49+'S &amp; S'!F81</f>
        <v>-2.0500000000000012</v>
      </c>
      <c r="G5" s="4"/>
    </row>
    <row r="6" spans="1:12" s="4" customFormat="1" x14ac:dyDescent="0.2">
      <c r="A6" s="243" t="s">
        <v>103</v>
      </c>
      <c r="B6" s="244">
        <f>'S &amp; S'!B8</f>
        <v>200</v>
      </c>
      <c r="C6" s="244"/>
      <c r="D6" s="245">
        <f>B6+E6</f>
        <v>206</v>
      </c>
      <c r="E6" s="246">
        <f>'S &amp; S'!E9</f>
        <v>6</v>
      </c>
      <c r="F6" s="246">
        <f t="shared" ref="F6:F8" si="0">D6-(B6+C6)</f>
        <v>6</v>
      </c>
      <c r="G6" s="417" t="s">
        <v>270</v>
      </c>
      <c r="I6" s="194"/>
    </row>
    <row r="7" spans="1:12" s="4" customFormat="1" x14ac:dyDescent="0.2">
      <c r="A7" s="243" t="s">
        <v>104</v>
      </c>
      <c r="B7" s="244">
        <f>'S &amp; S'!B21+'B &amp; L'!B47</f>
        <v>-7.9</v>
      </c>
      <c r="C7" s="244"/>
      <c r="D7" s="245">
        <f>B7+'B &amp; L'!E47+'S &amp; S'!E21</f>
        <v>-8.8999999999999986</v>
      </c>
      <c r="E7" s="246">
        <f>D7-B7</f>
        <v>-0.99999999999999822</v>
      </c>
      <c r="F7" s="246">
        <f t="shared" si="0"/>
        <v>-0.99999999999999822</v>
      </c>
      <c r="G7" s="417" t="s">
        <v>270</v>
      </c>
      <c r="I7" s="194"/>
    </row>
    <row r="8" spans="1:12" s="4" customFormat="1" ht="13.5" thickBot="1" x14ac:dyDescent="0.25">
      <c r="A8" s="260" t="s">
        <v>63</v>
      </c>
      <c r="B8" s="262">
        <f>'S &amp; S'!B5</f>
        <v>-14.8</v>
      </c>
      <c r="C8" s="262"/>
      <c r="D8" s="261">
        <f>B8+E8</f>
        <v>-15.7</v>
      </c>
      <c r="E8" s="263">
        <f>'S &amp; S'!E5</f>
        <v>-0.89999999999999858</v>
      </c>
      <c r="F8" s="263">
        <f t="shared" si="0"/>
        <v>-0.89999999999999858</v>
      </c>
      <c r="G8" s="417" t="s">
        <v>270</v>
      </c>
    </row>
    <row r="9" spans="1:12" s="4" customFormat="1" ht="14.25" thickTop="1" thickBot="1" x14ac:dyDescent="0.25">
      <c r="A9" s="251" t="s">
        <v>14</v>
      </c>
      <c r="B9" s="252">
        <f>SUM(B4:B8)</f>
        <v>2950.0999999999995</v>
      </c>
      <c r="C9" s="252">
        <f>SUM(C4:C8)</f>
        <v>69.339999999999989</v>
      </c>
      <c r="D9" s="253">
        <f>SUM(D4:D8)-0.1</f>
        <v>2967.15</v>
      </c>
      <c r="E9" s="254">
        <f>SUM(E4:E8)</f>
        <v>17.15000000000007</v>
      </c>
      <c r="F9" s="254">
        <f>SUM(F4:F8)</f>
        <v>-51.689999999999785</v>
      </c>
      <c r="G9" s="417"/>
      <c r="I9" s="194"/>
      <c r="J9" s="194"/>
    </row>
    <row r="10" spans="1:12" s="4" customFormat="1" ht="14.25" customHeight="1" thickTop="1" x14ac:dyDescent="0.2">
      <c r="A10" s="255"/>
      <c r="B10" s="256"/>
      <c r="C10" s="256"/>
      <c r="D10" s="257"/>
      <c r="E10" s="258"/>
      <c r="F10" s="259"/>
      <c r="G10" s="417"/>
      <c r="I10" s="194"/>
    </row>
    <row r="11" spans="1:12" s="4" customFormat="1" ht="42.75" x14ac:dyDescent="0.2">
      <c r="A11" s="223" t="s">
        <v>268</v>
      </c>
      <c r="B11" s="224"/>
      <c r="C11" s="225"/>
      <c r="D11" s="224"/>
      <c r="E11" s="226">
        <v>-4.6500000000000004</v>
      </c>
      <c r="F11" s="227">
        <f>E11</f>
        <v>-4.6500000000000004</v>
      </c>
      <c r="G11" s="417" t="s">
        <v>270</v>
      </c>
      <c r="I11" s="194"/>
      <c r="L11" s="194"/>
    </row>
    <row r="12" spans="1:12" ht="76.5" customHeight="1" x14ac:dyDescent="0.2">
      <c r="A12" s="243" t="s">
        <v>269</v>
      </c>
      <c r="B12" s="211"/>
      <c r="C12" s="210"/>
      <c r="D12" s="211"/>
      <c r="E12" s="212">
        <v>19</v>
      </c>
      <c r="F12" s="228">
        <f>E12</f>
        <v>19</v>
      </c>
      <c r="G12" s="417" t="s">
        <v>270</v>
      </c>
      <c r="I12" s="334"/>
      <c r="L12" s="334"/>
    </row>
    <row r="13" spans="1:12" s="308" customFormat="1" ht="57" x14ac:dyDescent="0.2">
      <c r="A13" s="309" t="s">
        <v>203</v>
      </c>
      <c r="B13" s="311"/>
      <c r="C13" s="310"/>
      <c r="D13" s="311"/>
      <c r="E13" s="312">
        <v>0.7</v>
      </c>
      <c r="F13" s="313">
        <f>E13</f>
        <v>0.7</v>
      </c>
      <c r="G13" s="417" t="s">
        <v>270</v>
      </c>
    </row>
    <row r="14" spans="1:12" ht="73.5" customHeight="1" x14ac:dyDescent="0.2">
      <c r="A14" s="209" t="s">
        <v>271</v>
      </c>
      <c r="B14" s="211"/>
      <c r="C14" s="210"/>
      <c r="D14" s="211"/>
      <c r="E14" s="212">
        <v>-2.2999999999999998</v>
      </c>
      <c r="F14" s="228">
        <f>E14</f>
        <v>-2.2999999999999998</v>
      </c>
      <c r="G14" s="420" t="s">
        <v>270</v>
      </c>
    </row>
    <row r="15" spans="1:12" ht="43.5" customHeight="1" x14ac:dyDescent="0.2">
      <c r="A15" s="209" t="s">
        <v>86</v>
      </c>
      <c r="B15" s="211"/>
      <c r="C15" s="210"/>
      <c r="D15" s="211"/>
      <c r="E15" s="212">
        <v>7.1</v>
      </c>
      <c r="F15" s="228">
        <f>E15</f>
        <v>7.1</v>
      </c>
      <c r="G15" s="417" t="s">
        <v>270</v>
      </c>
    </row>
    <row r="16" spans="1:12" ht="28.5" x14ac:dyDescent="0.2">
      <c r="A16" s="209" t="s">
        <v>136</v>
      </c>
      <c r="B16" s="211"/>
      <c r="C16" s="210"/>
      <c r="D16" s="211"/>
      <c r="E16" s="212">
        <v>1.9</v>
      </c>
      <c r="F16" s="228">
        <v>1.9</v>
      </c>
      <c r="G16" s="417"/>
    </row>
    <row r="17" spans="1:10" ht="14.25" hidden="1" x14ac:dyDescent="0.2">
      <c r="A17" s="209" t="s">
        <v>7</v>
      </c>
      <c r="B17" s="211"/>
      <c r="C17" s="210"/>
      <c r="D17" s="211"/>
      <c r="E17" s="212"/>
      <c r="F17" s="228"/>
      <c r="G17" s="418"/>
    </row>
    <row r="18" spans="1:10" ht="14.25" x14ac:dyDescent="0.2">
      <c r="A18" s="209" t="s">
        <v>8</v>
      </c>
      <c r="B18" s="211"/>
      <c r="C18" s="210"/>
      <c r="D18" s="211"/>
      <c r="E18" s="212">
        <v>0.9</v>
      </c>
      <c r="F18" s="228">
        <f>E18</f>
        <v>0.9</v>
      </c>
      <c r="G18" s="417" t="s">
        <v>270</v>
      </c>
    </row>
    <row r="19" spans="1:10" ht="13.5" hidden="1" customHeight="1" x14ac:dyDescent="0.2">
      <c r="A19" s="209" t="s">
        <v>9</v>
      </c>
      <c r="B19" s="211"/>
      <c r="C19" s="210"/>
      <c r="D19" s="211"/>
      <c r="E19" s="212"/>
      <c r="F19" s="228"/>
      <c r="G19" s="418"/>
    </row>
    <row r="20" spans="1:10" ht="14.25" hidden="1" x14ac:dyDescent="0.2">
      <c r="A20" s="229" t="s">
        <v>10</v>
      </c>
      <c r="B20" s="230"/>
      <c r="C20" s="231"/>
      <c r="D20" s="230"/>
      <c r="E20" s="232"/>
      <c r="F20" s="233"/>
      <c r="G20" s="418"/>
    </row>
    <row r="21" spans="1:10" hidden="1" x14ac:dyDescent="0.2">
      <c r="A21" s="255"/>
      <c r="B21" s="257"/>
      <c r="C21" s="256"/>
      <c r="D21" s="257"/>
      <c r="E21" s="258"/>
      <c r="F21" s="259"/>
      <c r="G21" s="418"/>
    </row>
    <row r="22" spans="1:10" s="5" customFormat="1" ht="15.75" thickBot="1" x14ac:dyDescent="0.25">
      <c r="A22" s="255"/>
      <c r="B22" s="256"/>
      <c r="C22" s="256"/>
      <c r="D22" s="257"/>
      <c r="E22" s="258"/>
      <c r="F22" s="259"/>
      <c r="G22" s="419"/>
    </row>
    <row r="23" spans="1:10" s="5" customFormat="1" ht="16.5" thickTop="1" thickBot="1" x14ac:dyDescent="0.25">
      <c r="A23" s="264" t="s">
        <v>0</v>
      </c>
      <c r="B23" s="265"/>
      <c r="C23" s="265"/>
      <c r="D23" s="266"/>
      <c r="E23" s="267">
        <f>SUM(E9:E22)</f>
        <v>39.800000000000068</v>
      </c>
      <c r="F23" s="267">
        <f>SUM(F9:F22)</f>
        <v>-29.039999999999779</v>
      </c>
      <c r="G23" s="419"/>
      <c r="J23" s="290"/>
    </row>
    <row r="24" spans="1:10" ht="13.5" thickTop="1" x14ac:dyDescent="0.2">
      <c r="A24" s="238" t="s">
        <v>107</v>
      </c>
      <c r="B24" s="239"/>
      <c r="C24" s="240"/>
      <c r="D24" s="240"/>
      <c r="E24" s="240"/>
      <c r="F24" s="240"/>
    </row>
    <row r="27" spans="1:10" x14ac:dyDescent="0.2">
      <c r="A27" s="421" t="s">
        <v>272</v>
      </c>
    </row>
    <row r="28" spans="1:10" x14ac:dyDescent="0.2">
      <c r="A28" s="421" t="s">
        <v>273</v>
      </c>
    </row>
    <row r="37" spans="1:6" s="2" customFormat="1" x14ac:dyDescent="0.2">
      <c r="A37" s="1"/>
      <c r="B37" s="3"/>
      <c r="C37"/>
      <c r="D37"/>
      <c r="E37" s="8"/>
      <c r="F37" s="8"/>
    </row>
  </sheetData>
  <dataConsolidate>
    <dataRefs count="1">
      <dataRef ref="H5:H6" sheet="S &amp; S (3)" r:id="rId1"/>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9"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E21:F23 E4:F10</xm:sqref>
        </x14:conditionalFormatting>
        <x14:conditionalFormatting xmlns:xm="http://schemas.microsoft.com/office/excel/2006/main">
          <x14:cfRule type="iconSet" priority="1" id="{74893D8D-99FE-4F51-86DA-2E6AE1723BAA}">
            <x14:iconSet custom="1">
              <x14:cfvo type="percent">
                <xm:f>0</xm:f>
              </x14:cfvo>
              <x14:cfvo type="num">
                <xm:f>0</xm:f>
              </x14:cfvo>
              <x14:cfvo type="num" gte="0">
                <xm:f>0</xm:f>
              </x14:cfvo>
              <x14:cfIcon iconSet="3TrafficLights1" iconId="2"/>
              <x14:cfIcon iconSet="NoIcons" iconId="0"/>
              <x14:cfIcon iconSet="3TrafficLights1" iconId="0"/>
            </x14:iconSet>
          </x14:cfRule>
          <xm:sqref>E11:F20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G37"/>
  <sheetViews>
    <sheetView zoomScaleNormal="100" workbookViewId="0">
      <selection activeCell="A32" sqref="A32"/>
    </sheetView>
  </sheetViews>
  <sheetFormatPr defaultRowHeight="12.75" x14ac:dyDescent="0.2"/>
  <cols>
    <col min="1" max="1" width="52.140625" style="1" customWidth="1"/>
    <col min="2" max="2" width="19.42578125" style="3" customWidth="1"/>
    <col min="3" max="3" width="16.140625" customWidth="1"/>
    <col min="4" max="4" width="15" customWidth="1"/>
    <col min="5" max="5" width="14.85546875" customWidth="1"/>
    <col min="6" max="6" width="15.85546875" customWidth="1"/>
  </cols>
  <sheetData>
    <row r="1" spans="1:7" s="14" customFormat="1" ht="17.25" thickTop="1" thickBot="1" x14ac:dyDescent="0.25">
      <c r="A1" s="442" t="s">
        <v>204</v>
      </c>
      <c r="B1" s="443"/>
      <c r="C1" s="443"/>
      <c r="D1" s="443"/>
      <c r="E1" s="443"/>
      <c r="F1" s="444"/>
    </row>
    <row r="2" spans="1:7" s="14" customFormat="1" ht="30" customHeight="1" thickTop="1" thickBot="1" x14ac:dyDescent="0.25">
      <c r="A2" s="445" t="s">
        <v>105</v>
      </c>
      <c r="B2" s="447" t="s">
        <v>65</v>
      </c>
      <c r="C2" s="449" t="s">
        <v>66</v>
      </c>
      <c r="D2" s="451" t="s">
        <v>11</v>
      </c>
      <c r="E2" s="451" t="s">
        <v>85</v>
      </c>
      <c r="F2" s="453"/>
    </row>
    <row r="3" spans="1:7" s="14" customFormat="1" ht="29.25" customHeight="1" thickTop="1" x14ac:dyDescent="0.2">
      <c r="A3" s="446"/>
      <c r="B3" s="448"/>
      <c r="C3" s="450"/>
      <c r="D3" s="452"/>
      <c r="E3" s="207" t="s">
        <v>76</v>
      </c>
      <c r="F3" s="208" t="s">
        <v>68</v>
      </c>
    </row>
    <row r="4" spans="1:7" ht="14.25" x14ac:dyDescent="0.2">
      <c r="A4" s="209" t="s">
        <v>1</v>
      </c>
      <c r="B4" s="210">
        <f>'Ø &amp; E'!B34</f>
        <v>356.4</v>
      </c>
      <c r="C4" s="210">
        <f>'Ø &amp; E'!C34</f>
        <v>18.599999999999998</v>
      </c>
      <c r="D4" s="211">
        <f>'Ø &amp; E'!D34</f>
        <v>359.8</v>
      </c>
      <c r="E4" s="212">
        <f>'Ø &amp; E'!E34</f>
        <v>3.4000000000000155</v>
      </c>
      <c r="F4" s="212">
        <f>'Ø &amp; E'!F34</f>
        <v>-15.199999999999989</v>
      </c>
    </row>
    <row r="5" spans="1:7" ht="14.25" x14ac:dyDescent="0.2">
      <c r="A5" s="209" t="s">
        <v>2</v>
      </c>
      <c r="B5" s="210">
        <f>'P &amp; T'!B31</f>
        <v>117.5</v>
      </c>
      <c r="C5" s="210">
        <f>'P &amp; T'!C31</f>
        <v>3.5</v>
      </c>
      <c r="D5" s="211">
        <f>'P &amp; T'!D31</f>
        <v>120.12640999999999</v>
      </c>
      <c r="E5" s="212">
        <f>'P &amp; T'!E31</f>
        <v>2.6000000000000032</v>
      </c>
      <c r="F5" s="212">
        <f>'P &amp; T'!F31</f>
        <v>-0.89999999999999503</v>
      </c>
      <c r="G5" s="3"/>
    </row>
    <row r="6" spans="1:7" s="4" customFormat="1" ht="14.25" x14ac:dyDescent="0.2">
      <c r="A6" s="209" t="s">
        <v>13</v>
      </c>
      <c r="B6" s="210">
        <f>'B &amp; L'!B57</f>
        <v>892.69999999999993</v>
      </c>
      <c r="C6" s="210">
        <f>'B &amp; L'!C57</f>
        <v>29.539999999999996</v>
      </c>
      <c r="D6" s="210">
        <f>'B &amp; L'!D57</f>
        <v>890.3</v>
      </c>
      <c r="E6" s="212">
        <f>'B &amp; L'!E57</f>
        <v>-2.3999999999999817</v>
      </c>
      <c r="F6" s="212">
        <f>'B &amp; L'!F57</f>
        <v>-31.939999999999973</v>
      </c>
    </row>
    <row r="7" spans="1:7" s="4" customFormat="1" ht="14.25" x14ac:dyDescent="0.2">
      <c r="A7" s="209" t="s">
        <v>3</v>
      </c>
      <c r="B7" s="210">
        <f>'K &amp; F'!B23</f>
        <v>77.999999999999986</v>
      </c>
      <c r="C7" s="210">
        <f>'K &amp; F'!C23</f>
        <v>2.5</v>
      </c>
      <c r="D7" s="211">
        <f>'K &amp; F'!D23</f>
        <v>77.800000000000011</v>
      </c>
      <c r="E7" s="212">
        <f>'K &amp; F'!E23</f>
        <v>-0.20000000000000417</v>
      </c>
      <c r="F7" s="212">
        <f>'K &amp; F'!F23</f>
        <v>-2.700000000000002</v>
      </c>
    </row>
    <row r="8" spans="1:7" s="4" customFormat="1" ht="14.25" x14ac:dyDescent="0.2">
      <c r="A8" s="209" t="s">
        <v>4</v>
      </c>
      <c r="B8" s="210">
        <f>'S &amp; S'!B86</f>
        <v>854.3</v>
      </c>
      <c r="C8" s="210">
        <f>'S &amp; S'!C86</f>
        <v>15.2</v>
      </c>
      <c r="D8" s="211">
        <f>'S &amp; S'!D86</f>
        <v>868.09999999999991</v>
      </c>
      <c r="E8" s="212">
        <f>'S &amp; S'!E86</f>
        <v>13.800000000000036</v>
      </c>
      <c r="F8" s="212">
        <f>'S &amp; S'!F86</f>
        <v>-1.3999999999999488</v>
      </c>
    </row>
    <row r="9" spans="1:7" s="4" customFormat="1" ht="15" thickBot="1" x14ac:dyDescent="0.25">
      <c r="A9" s="213" t="s">
        <v>5</v>
      </c>
      <c r="B9" s="214">
        <f>'A &amp; I'!B40</f>
        <v>651.19999999999993</v>
      </c>
      <c r="C9" s="214"/>
      <c r="D9" s="215">
        <f>'A &amp; I'!C40</f>
        <v>651.15</v>
      </c>
      <c r="E9" s="216">
        <f>'A &amp; I'!D40</f>
        <v>-5.0000000000001432E-2</v>
      </c>
      <c r="F9" s="216">
        <f>E9</f>
        <v>-5.0000000000001432E-2</v>
      </c>
    </row>
    <row r="10" spans="1:7" s="4" customFormat="1" ht="16.5" thickTop="1" thickBot="1" x14ac:dyDescent="0.25">
      <c r="A10" s="217" t="s">
        <v>14</v>
      </c>
      <c r="B10" s="218">
        <f>SUM(B4:B9)</f>
        <v>2950.0999999999995</v>
      </c>
      <c r="C10" s="218">
        <f>SUM(C4:C9)</f>
        <v>69.339999999999989</v>
      </c>
      <c r="D10" s="219">
        <f>SUM(D4:D9)-0.09</f>
        <v>2967.1864099999998</v>
      </c>
      <c r="E10" s="220">
        <f>SUM(E4:E9)</f>
        <v>17.15000000000007</v>
      </c>
      <c r="F10" s="220">
        <f>SUM(F4:F9)</f>
        <v>-52.189999999999912</v>
      </c>
    </row>
    <row r="11" spans="1:7" s="4" customFormat="1" ht="14.25" hidden="1" customHeight="1" thickTop="1" x14ac:dyDescent="0.2">
      <c r="A11" s="221"/>
      <c r="B11" s="12"/>
      <c r="C11" s="12"/>
      <c r="D11" s="13"/>
      <c r="E11" s="45"/>
      <c r="F11" s="222"/>
    </row>
    <row r="12" spans="1:7" s="4" customFormat="1" ht="14.25" hidden="1" customHeight="1" x14ac:dyDescent="0.2">
      <c r="A12" s="223" t="s">
        <v>6</v>
      </c>
      <c r="B12" s="224"/>
      <c r="C12" s="225"/>
      <c r="D12" s="224"/>
      <c r="E12" s="226">
        <v>-1</v>
      </c>
      <c r="F12" s="227">
        <v>-1</v>
      </c>
    </row>
    <row r="13" spans="1:7" ht="25.5" hidden="1" x14ac:dyDescent="0.2">
      <c r="A13" s="243" t="s">
        <v>135</v>
      </c>
      <c r="B13" s="211"/>
      <c r="C13" s="210"/>
      <c r="D13" s="211"/>
      <c r="E13" s="212">
        <v>25.2</v>
      </c>
      <c r="F13" s="228">
        <f>E13</f>
        <v>25.2</v>
      </c>
    </row>
    <row r="14" spans="1:7" ht="42.75" hidden="1" x14ac:dyDescent="0.2">
      <c r="A14" s="309" t="s">
        <v>203</v>
      </c>
      <c r="B14" s="211"/>
      <c r="C14" s="210"/>
      <c r="D14" s="211"/>
      <c r="E14" s="212">
        <v>0.7</v>
      </c>
      <c r="F14" s="228">
        <f>E14</f>
        <v>0.7</v>
      </c>
    </row>
    <row r="15" spans="1:7" ht="28.5" hidden="1" x14ac:dyDescent="0.2">
      <c r="A15" s="209" t="s">
        <v>195</v>
      </c>
      <c r="B15" s="211"/>
      <c r="C15" s="210"/>
      <c r="D15" s="211"/>
      <c r="E15" s="212">
        <v>-4.5999999999999996</v>
      </c>
      <c r="F15" s="228">
        <f>E15</f>
        <v>-4.5999999999999996</v>
      </c>
    </row>
    <row r="16" spans="1:7" ht="28.5" hidden="1" x14ac:dyDescent="0.2">
      <c r="A16" s="209" t="s">
        <v>86</v>
      </c>
      <c r="B16" s="211"/>
      <c r="C16" s="210"/>
      <c r="D16" s="211"/>
      <c r="E16" s="212">
        <v>7.1</v>
      </c>
      <c r="F16" s="228">
        <f>E16</f>
        <v>7.1</v>
      </c>
    </row>
    <row r="17" spans="1:6" ht="28.5" hidden="1" x14ac:dyDescent="0.2">
      <c r="A17" s="209" t="s">
        <v>136</v>
      </c>
      <c r="B17" s="211"/>
      <c r="C17" s="210"/>
      <c r="D17" s="211"/>
      <c r="E17" s="212">
        <v>1.9</v>
      </c>
      <c r="F17" s="228">
        <v>1.9</v>
      </c>
    </row>
    <row r="18" spans="1:6" ht="14.25" hidden="1" customHeight="1" x14ac:dyDescent="0.2">
      <c r="A18" s="209" t="s">
        <v>7</v>
      </c>
      <c r="B18" s="211"/>
      <c r="C18" s="210"/>
      <c r="D18" s="211"/>
      <c r="E18" s="212"/>
      <c r="F18" s="228"/>
    </row>
    <row r="19" spans="1:6" ht="14.25" hidden="1" customHeight="1" x14ac:dyDescent="0.2">
      <c r="A19" s="209" t="s">
        <v>8</v>
      </c>
      <c r="B19" s="211"/>
      <c r="C19" s="210"/>
      <c r="D19" s="211"/>
      <c r="E19" s="212"/>
      <c r="F19" s="228"/>
    </row>
    <row r="20" spans="1:6" ht="14.25" hidden="1" customHeight="1" x14ac:dyDescent="0.2">
      <c r="A20" s="209" t="s">
        <v>9</v>
      </c>
      <c r="B20" s="211"/>
      <c r="C20" s="210"/>
      <c r="D20" s="211"/>
      <c r="E20" s="212"/>
      <c r="F20" s="228"/>
    </row>
    <row r="21" spans="1:6" ht="14.25" hidden="1" customHeight="1" x14ac:dyDescent="0.2">
      <c r="A21" s="229" t="s">
        <v>10</v>
      </c>
      <c r="B21" s="230"/>
      <c r="C21" s="231"/>
      <c r="D21" s="230"/>
      <c r="E21" s="232"/>
      <c r="F21" s="233"/>
    </row>
    <row r="22" spans="1:6" s="5" customFormat="1" ht="14.25" hidden="1" customHeight="1" thickBot="1" x14ac:dyDescent="0.25">
      <c r="A22" s="221"/>
      <c r="B22" s="12"/>
      <c r="C22" s="12"/>
      <c r="D22" s="13"/>
      <c r="E22" s="45"/>
      <c r="F22" s="222"/>
    </row>
    <row r="23" spans="1:6" s="5" customFormat="1" ht="14.25" hidden="1" customHeight="1" thickTop="1" thickBot="1" x14ac:dyDescent="0.25">
      <c r="A23" s="234" t="s">
        <v>0</v>
      </c>
      <c r="B23" s="235"/>
      <c r="C23" s="235"/>
      <c r="D23" s="236"/>
      <c r="E23" s="237">
        <f>SUM(E10:E22)</f>
        <v>46.450000000000067</v>
      </c>
      <c r="F23" s="237">
        <f>SUM(F10:F22)</f>
        <v>-22.889999999999915</v>
      </c>
    </row>
    <row r="24" spans="1:6" ht="13.5" hidden="1" thickTop="1" x14ac:dyDescent="0.2"/>
    <row r="25" spans="1:6" hidden="1" x14ac:dyDescent="0.2"/>
    <row r="26" spans="1:6" hidden="1" x14ac:dyDescent="0.2"/>
    <row r="27" spans="1:6" hidden="1" x14ac:dyDescent="0.2"/>
    <row r="28" spans="1:6" hidden="1" x14ac:dyDescent="0.2"/>
    <row r="29" spans="1:6" hidden="1" x14ac:dyDescent="0.2"/>
    <row r="30" spans="1:6" ht="13.5" thickTop="1" x14ac:dyDescent="0.2"/>
    <row r="37" spans="1:6" s="2" customFormat="1" x14ac:dyDescent="0.2">
      <c r="A37" s="1"/>
      <c r="B37" s="3"/>
      <c r="C37"/>
      <c r="D37"/>
      <c r="E37" s="8"/>
      <c r="F37" s="8"/>
    </row>
  </sheetData>
  <dataConsolidate>
    <dataRefs count="1">
      <dataRef ref="H5:H6" sheet="S &amp; S (3)" r:id="rId1"/>
    </dataRefs>
  </dataConsolidate>
  <mergeCells count="6">
    <mergeCell ref="A1:F1"/>
    <mergeCell ref="A2:A3"/>
    <mergeCell ref="B2:B3"/>
    <mergeCell ref="C2:C3"/>
    <mergeCell ref="D2:D3"/>
    <mergeCell ref="E2:F2"/>
  </mergeCells>
  <pageMargins left="0.7" right="0.7" top="0.75" bottom="0.75" header="0.3" footer="0.3"/>
  <pageSetup paperSize="9" scale="66"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 id="{CA7AF0D3-48D0-48D9-B2CC-96BC80451F8F}">
            <x14:iconSet custom="1">
              <x14:cfvo type="percent">
                <xm:f>0</xm:f>
              </x14:cfvo>
              <x14:cfvo type="num">
                <xm:f>0</xm:f>
              </x14:cfvo>
              <x14:cfvo type="num" gte="0">
                <xm:f>0</xm:f>
              </x14:cfvo>
              <x14:cfIcon iconSet="3TrafficLights1" iconId="2"/>
              <x14:cfIcon iconSet="NoIcons" iconId="0"/>
              <x14:cfIcon iconSet="3TrafficLights1" iconId="0"/>
            </x14:iconSet>
          </x14:cfRule>
          <xm:sqref>E15:F15</xm:sqref>
        </x14:conditionalFormatting>
        <x14:conditionalFormatting xmlns:xm="http://schemas.microsoft.com/office/excel/2006/main">
          <x14:cfRule type="iconSet" priority="70" id="{A9175E20-B715-46BA-84AA-64C668DAB0AB}">
            <x14:iconSet custom="1">
              <x14:cfvo type="percent">
                <xm:f>0</xm:f>
              </x14:cfvo>
              <x14:cfvo type="num">
                <xm:f>0</xm:f>
              </x14:cfvo>
              <x14:cfvo type="num" gte="0">
                <xm:f>0</xm:f>
              </x14:cfvo>
              <x14:cfIcon iconSet="3TrafficLights1" iconId="2"/>
              <x14:cfIcon iconSet="NoIcons" iconId="0"/>
              <x14:cfIcon iconSet="3TrafficLights1" iconId="0"/>
            </x14:iconSet>
          </x14:cfRule>
          <xm:sqref>E4:F14 E16:F23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I38"/>
  <sheetViews>
    <sheetView topLeftCell="A7" zoomScale="80" zoomScaleNormal="80" workbookViewId="0">
      <selection activeCell="E29" sqref="E29"/>
    </sheetView>
  </sheetViews>
  <sheetFormatPr defaultColWidth="9.140625" defaultRowHeight="12.75" x14ac:dyDescent="0.2"/>
  <cols>
    <col min="1" max="1" width="60.42578125" style="41" customWidth="1"/>
    <col min="2" max="2" width="17" style="42" customWidth="1"/>
    <col min="3" max="3" width="13.42578125" style="14" customWidth="1"/>
    <col min="4" max="4" width="12.7109375" style="14" customWidth="1"/>
    <col min="5" max="5" width="18.140625" style="14" bestFit="1" customWidth="1"/>
    <col min="6" max="6" width="16.42578125" style="43" bestFit="1" customWidth="1"/>
    <col min="7" max="16384" width="9.140625" style="14"/>
  </cols>
  <sheetData>
    <row r="1" spans="1:9" ht="18" x14ac:dyDescent="0.2">
      <c r="A1" s="454" t="s">
        <v>204</v>
      </c>
      <c r="B1" s="455"/>
      <c r="C1" s="455"/>
      <c r="D1" s="455"/>
      <c r="E1" s="455"/>
      <c r="F1" s="456"/>
    </row>
    <row r="2" spans="1:9" ht="27.75" customHeight="1" thickBot="1" x14ac:dyDescent="0.25">
      <c r="A2" s="457" t="s">
        <v>1</v>
      </c>
      <c r="B2" s="459" t="s">
        <v>65</v>
      </c>
      <c r="C2" s="461" t="s">
        <v>66</v>
      </c>
      <c r="D2" s="463" t="s">
        <v>11</v>
      </c>
      <c r="E2" s="463" t="s">
        <v>75</v>
      </c>
      <c r="F2" s="465"/>
    </row>
    <row r="3" spans="1:9" ht="14.25" customHeight="1" thickTop="1" x14ac:dyDescent="0.2">
      <c r="A3" s="458"/>
      <c r="B3" s="460"/>
      <c r="C3" s="462"/>
      <c r="D3" s="464"/>
      <c r="E3" s="204" t="s">
        <v>67</v>
      </c>
      <c r="F3" s="203" t="s">
        <v>68</v>
      </c>
    </row>
    <row r="4" spans="1:9" ht="14.25" customHeight="1" x14ac:dyDescent="0.25">
      <c r="A4" s="53" t="s">
        <v>48</v>
      </c>
      <c r="B4" s="118">
        <f>B7+B5</f>
        <v>14</v>
      </c>
      <c r="C4" s="54">
        <f>C7+C5</f>
        <v>0.6</v>
      </c>
      <c r="D4" s="118">
        <f>D7+D5</f>
        <v>13.9</v>
      </c>
      <c r="E4" s="107">
        <f>D4-B4</f>
        <v>-9.9999999999999645E-2</v>
      </c>
      <c r="F4" s="58">
        <f>D4-(B4+C4)</f>
        <v>-0.69999999999999929</v>
      </c>
    </row>
    <row r="5" spans="1:9" ht="14.25" customHeight="1" x14ac:dyDescent="0.25">
      <c r="A5" s="81" t="s">
        <v>49</v>
      </c>
      <c r="B5" s="82">
        <v>13.4</v>
      </c>
      <c r="C5" s="83">
        <v>0</v>
      </c>
      <c r="D5" s="82">
        <v>13.4</v>
      </c>
      <c r="E5" s="103">
        <f>D5-B5</f>
        <v>0</v>
      </c>
      <c r="F5" s="125">
        <f>D5-(B5+C5)</f>
        <v>0</v>
      </c>
    </row>
    <row r="6" spans="1:9" s="25" customFormat="1" ht="28.5" x14ac:dyDescent="0.2">
      <c r="A6" s="91" t="s">
        <v>89</v>
      </c>
      <c r="B6" s="84"/>
      <c r="C6" s="85"/>
      <c r="D6" s="84"/>
      <c r="E6" s="108"/>
      <c r="F6" s="70"/>
      <c r="I6" s="48"/>
    </row>
    <row r="7" spans="1:9" s="25" customFormat="1" ht="14.25" customHeight="1" x14ac:dyDescent="0.25">
      <c r="A7" s="81" t="s">
        <v>50</v>
      </c>
      <c r="B7" s="82">
        <v>0.6</v>
      </c>
      <c r="C7" s="83">
        <v>0.6</v>
      </c>
      <c r="D7" s="82">
        <v>0.5</v>
      </c>
      <c r="E7" s="103">
        <f>D7-B7</f>
        <v>-9.9999999999999978E-2</v>
      </c>
      <c r="F7" s="125">
        <f>D7-(B7+C7)</f>
        <v>-0.7</v>
      </c>
      <c r="I7" s="48"/>
    </row>
    <row r="8" spans="1:9" s="25" customFormat="1" ht="14.25" customHeight="1" x14ac:dyDescent="0.2">
      <c r="A8" s="86"/>
      <c r="B8" s="87"/>
      <c r="C8" s="88"/>
      <c r="D8" s="87"/>
      <c r="E8" s="109"/>
      <c r="F8" s="62"/>
    </row>
    <row r="9" spans="1:9" s="25" customFormat="1" ht="14.25" customHeight="1" x14ac:dyDescent="0.25">
      <c r="A9" s="63" t="s">
        <v>51</v>
      </c>
      <c r="B9" s="89">
        <v>1.7</v>
      </c>
      <c r="C9" s="90">
        <v>0.1</v>
      </c>
      <c r="D9" s="89">
        <v>1.9</v>
      </c>
      <c r="E9" s="107">
        <f>D9-B9</f>
        <v>0.19999999999999996</v>
      </c>
      <c r="F9" s="66">
        <f>D9-(B9+C9)</f>
        <v>9.9999999999999867E-2</v>
      </c>
    </row>
    <row r="10" spans="1:9" s="25" customFormat="1" ht="14.25" customHeight="1" x14ac:dyDescent="0.2">
      <c r="A10" s="86"/>
      <c r="B10" s="88"/>
      <c r="C10" s="88"/>
      <c r="D10" s="87"/>
      <c r="E10" s="109"/>
      <c r="F10" s="62"/>
    </row>
    <row r="11" spans="1:9" s="25" customFormat="1" ht="14.25" customHeight="1" x14ac:dyDescent="0.25">
      <c r="A11" s="273" t="s">
        <v>125</v>
      </c>
      <c r="B11" s="274">
        <f>B14+B12</f>
        <v>0.2</v>
      </c>
      <c r="C11" s="274">
        <f>C14+C12</f>
        <v>1</v>
      </c>
      <c r="D11" s="274">
        <f>D12+D14</f>
        <v>0.30000000000000004</v>
      </c>
      <c r="E11" s="275">
        <f>D11-B11</f>
        <v>0.10000000000000003</v>
      </c>
      <c r="F11" s="276">
        <f>D11-(B11+C11)</f>
        <v>-0.89999999999999991</v>
      </c>
      <c r="I11" s="48"/>
    </row>
    <row r="12" spans="1:9" s="25" customFormat="1" ht="14.25" customHeight="1" x14ac:dyDescent="0.25">
      <c r="A12" s="277" t="s">
        <v>126</v>
      </c>
      <c r="B12" s="278">
        <v>0</v>
      </c>
      <c r="C12" s="278">
        <v>1</v>
      </c>
      <c r="D12" s="278">
        <v>0.1</v>
      </c>
      <c r="E12" s="279">
        <f>D12-B12</f>
        <v>0.1</v>
      </c>
      <c r="F12" s="280">
        <f>D12-(B12+C12)</f>
        <v>-0.9</v>
      </c>
    </row>
    <row r="13" spans="1:9" s="286" customFormat="1" ht="14.25" customHeight="1" x14ac:dyDescent="0.25">
      <c r="A13" s="282"/>
      <c r="B13" s="283"/>
      <c r="C13" s="283"/>
      <c r="D13" s="283"/>
      <c r="E13" s="284"/>
      <c r="F13" s="285"/>
    </row>
    <row r="14" spans="1:9" s="281" customFormat="1" ht="15" x14ac:dyDescent="0.25">
      <c r="A14" s="277" t="s">
        <v>64</v>
      </c>
      <c r="B14" s="278">
        <v>0.2</v>
      </c>
      <c r="C14" s="278">
        <v>0</v>
      </c>
      <c r="D14" s="278">
        <v>0.2</v>
      </c>
      <c r="E14" s="279">
        <f>D14-B14</f>
        <v>0</v>
      </c>
      <c r="F14" s="280">
        <f>D14-(B14+C14)</f>
        <v>0</v>
      </c>
    </row>
    <row r="15" spans="1:9" s="25" customFormat="1" ht="14.25" customHeight="1" x14ac:dyDescent="0.2">
      <c r="A15" s="91"/>
      <c r="B15" s="84"/>
      <c r="C15" s="85"/>
      <c r="D15" s="84"/>
      <c r="E15" s="108"/>
      <c r="F15" s="70"/>
    </row>
    <row r="16" spans="1:9" s="25" customFormat="1" ht="14.25" customHeight="1" x14ac:dyDescent="0.25">
      <c r="A16" s="63" t="s">
        <v>55</v>
      </c>
      <c r="B16" s="89">
        <f>B25+B23+B19+B17</f>
        <v>340.5</v>
      </c>
      <c r="C16" s="90">
        <v>16.899999999999999</v>
      </c>
      <c r="D16" s="89">
        <f>D17+D19+D23+D25</f>
        <v>343.7</v>
      </c>
      <c r="E16" s="107">
        <f>E25+E23+E19+E17</f>
        <v>3.2000000000000153</v>
      </c>
      <c r="F16" s="66">
        <f>D16-(B16+C16)</f>
        <v>-13.699999999999989</v>
      </c>
    </row>
    <row r="17" spans="1:8" s="25" customFormat="1" ht="14.25" customHeight="1" x14ac:dyDescent="0.25">
      <c r="A17" s="81" t="s">
        <v>52</v>
      </c>
      <c r="B17" s="82">
        <v>10.9</v>
      </c>
      <c r="C17" s="83">
        <v>1.1000000000000001</v>
      </c>
      <c r="D17" s="82">
        <v>11.4</v>
      </c>
      <c r="E17" s="103">
        <f>D17-B17</f>
        <v>0.5</v>
      </c>
      <c r="F17" s="21">
        <f>D17-(B17+C17)</f>
        <v>-0.59999999999999964</v>
      </c>
    </row>
    <row r="18" spans="1:8" s="25" customFormat="1" ht="57" customHeight="1" x14ac:dyDescent="0.2">
      <c r="A18" s="287" t="s">
        <v>127</v>
      </c>
      <c r="B18" s="85"/>
      <c r="C18" s="85"/>
      <c r="D18" s="84"/>
      <c r="E18" s="108"/>
      <c r="F18" s="70"/>
    </row>
    <row r="19" spans="1:8" ht="14.25" customHeight="1" x14ac:dyDescent="0.25">
      <c r="A19" s="81" t="s">
        <v>53</v>
      </c>
      <c r="B19" s="82">
        <v>287.8</v>
      </c>
      <c r="C19" s="83">
        <v>11.8</v>
      </c>
      <c r="D19" s="82">
        <v>290.60000000000002</v>
      </c>
      <c r="E19" s="103">
        <f>D19-B19</f>
        <v>2.8000000000000114</v>
      </c>
      <c r="F19" s="21">
        <f>D19-(B19+C19)</f>
        <v>-9</v>
      </c>
    </row>
    <row r="20" spans="1:8" ht="99.75" x14ac:dyDescent="0.2">
      <c r="A20" s="287" t="s">
        <v>128</v>
      </c>
      <c r="B20" s="84"/>
      <c r="C20" s="85"/>
      <c r="D20" s="84"/>
      <c r="E20" s="108">
        <v>9.1</v>
      </c>
      <c r="F20" s="70"/>
    </row>
    <row r="21" spans="1:8" ht="15" x14ac:dyDescent="0.2">
      <c r="A21" s="287" t="s">
        <v>194</v>
      </c>
      <c r="B21" s="84"/>
      <c r="C21" s="85"/>
      <c r="D21" s="84"/>
      <c r="E21" s="108">
        <v>-1.4</v>
      </c>
      <c r="F21" s="70"/>
    </row>
    <row r="22" spans="1:8" ht="59.25" customHeight="1" x14ac:dyDescent="0.2">
      <c r="A22" s="287" t="s">
        <v>129</v>
      </c>
      <c r="B22" s="84"/>
      <c r="C22" s="85"/>
      <c r="D22" s="84"/>
      <c r="E22" s="108">
        <v>-3.9</v>
      </c>
      <c r="F22" s="70"/>
    </row>
    <row r="23" spans="1:8" ht="14.25" customHeight="1" x14ac:dyDescent="0.25">
      <c r="A23" s="81" t="s">
        <v>54</v>
      </c>
      <c r="B23" s="82">
        <v>9.5</v>
      </c>
      <c r="C23" s="83">
        <v>1.1000000000000001</v>
      </c>
      <c r="D23" s="82">
        <v>10.4</v>
      </c>
      <c r="E23" s="103">
        <f>D23-B23</f>
        <v>0.90000000000000036</v>
      </c>
      <c r="F23" s="21">
        <f>D23-(B23+C23)</f>
        <v>-0.19999999999999929</v>
      </c>
    </row>
    <row r="24" spans="1:8" ht="15" customHeight="1" x14ac:dyDescent="0.2">
      <c r="A24" s="91"/>
      <c r="B24" s="85"/>
      <c r="C24" s="85"/>
      <c r="D24" s="84"/>
      <c r="E24" s="108"/>
      <c r="F24" s="70"/>
    </row>
    <row r="25" spans="1:8" ht="14.25" customHeight="1" x14ac:dyDescent="0.25">
      <c r="A25" s="81" t="s">
        <v>56</v>
      </c>
      <c r="B25" s="82">
        <v>32.299999999999997</v>
      </c>
      <c r="C25" s="83">
        <v>2.9</v>
      </c>
      <c r="D25" s="82">
        <v>31.3</v>
      </c>
      <c r="E25" s="103">
        <f>D25-B25</f>
        <v>-0.99999999999999645</v>
      </c>
      <c r="F25" s="160">
        <f>D25-(B25+C25)</f>
        <v>-3.899999999999995</v>
      </c>
    </row>
    <row r="26" spans="1:8" ht="41.25" customHeight="1" x14ac:dyDescent="0.2">
      <c r="A26" s="288" t="s">
        <v>266</v>
      </c>
      <c r="B26" s="149"/>
      <c r="C26" s="149">
        <v>-4.9000000000000004</v>
      </c>
      <c r="D26" s="150"/>
      <c r="E26" s="151">
        <f>F26+C26</f>
        <v>7.6</v>
      </c>
      <c r="F26" s="138">
        <v>12.5</v>
      </c>
    </row>
    <row r="27" spans="1:8" ht="45.75" customHeight="1" x14ac:dyDescent="0.2">
      <c r="A27" s="289" t="s">
        <v>267</v>
      </c>
      <c r="B27" s="153"/>
      <c r="C27" s="153">
        <v>4.9000000000000004</v>
      </c>
      <c r="D27" s="154"/>
      <c r="E27" s="151">
        <f t="shared" ref="E27:E30" si="0">F27+C27</f>
        <v>-1.0999999999999996</v>
      </c>
      <c r="F27" s="136">
        <v>-6</v>
      </c>
    </row>
    <row r="28" spans="1:8" ht="31.5" customHeight="1" x14ac:dyDescent="0.2">
      <c r="A28" s="289" t="s">
        <v>130</v>
      </c>
      <c r="B28" s="153"/>
      <c r="C28" s="153">
        <v>0</v>
      </c>
      <c r="D28" s="154"/>
      <c r="E28" s="151">
        <f t="shared" si="0"/>
        <v>-1</v>
      </c>
      <c r="F28" s="136">
        <v>-1</v>
      </c>
    </row>
    <row r="29" spans="1:8" ht="37.5" customHeight="1" x14ac:dyDescent="0.2">
      <c r="A29" s="289" t="s">
        <v>131</v>
      </c>
      <c r="B29" s="153"/>
      <c r="C29" s="153">
        <v>2.9</v>
      </c>
      <c r="D29" s="154"/>
      <c r="E29" s="151">
        <f t="shared" si="0"/>
        <v>-2.3000000000000003</v>
      </c>
      <c r="F29" s="136">
        <v>-5.2</v>
      </c>
    </row>
    <row r="30" spans="1:8" ht="44.25" customHeight="1" x14ac:dyDescent="0.2">
      <c r="A30" s="287" t="s">
        <v>108</v>
      </c>
      <c r="B30" s="85"/>
      <c r="C30" s="85">
        <v>0</v>
      </c>
      <c r="D30" s="84"/>
      <c r="E30" s="151">
        <f t="shared" si="0"/>
        <v>-4.2</v>
      </c>
      <c r="F30" s="70">
        <v>-4.2</v>
      </c>
    </row>
    <row r="31" spans="1:8" ht="6.75" customHeight="1" x14ac:dyDescent="0.2">
      <c r="A31" s="86"/>
      <c r="B31" s="88"/>
      <c r="C31" s="88"/>
      <c r="D31" s="87"/>
      <c r="E31" s="109"/>
      <c r="F31" s="62"/>
    </row>
    <row r="32" spans="1:8" ht="14.25" customHeight="1" x14ac:dyDescent="0.2">
      <c r="A32" s="205" t="s">
        <v>12</v>
      </c>
      <c r="B32" s="40"/>
      <c r="C32" s="92"/>
      <c r="D32" s="52"/>
      <c r="E32" s="110">
        <f>E25+E14+E7+E5</f>
        <v>-1.0999999999999965</v>
      </c>
      <c r="F32" s="93">
        <f>F25+F23+F19+F17+F14+F12+F7+F5</f>
        <v>-15.299999999999994</v>
      </c>
      <c r="H32" s="195"/>
    </row>
    <row r="33" spans="1:6" s="38" customFormat="1" ht="14.25" customHeight="1" x14ac:dyDescent="0.2">
      <c r="A33" s="205" t="s">
        <v>15</v>
      </c>
      <c r="B33" s="39"/>
      <c r="C33" s="39"/>
      <c r="D33" s="40"/>
      <c r="E33" s="111">
        <f>E23+E19+E17+E12+E9</f>
        <v>4.5000000000000115</v>
      </c>
      <c r="F33" s="94">
        <f>F9</f>
        <v>9.9999999999999867E-2</v>
      </c>
    </row>
    <row r="34" spans="1:6" s="38" customFormat="1" ht="14.25" customHeight="1" thickBot="1" x14ac:dyDescent="0.25">
      <c r="A34" s="206" t="s">
        <v>0</v>
      </c>
      <c r="B34" s="95">
        <f>B4+B9+B11+B16</f>
        <v>356.4</v>
      </c>
      <c r="C34" s="95">
        <f>C4+C9+C11+C16</f>
        <v>18.599999999999998</v>
      </c>
      <c r="D34" s="96">
        <f>D4+D9+D11+D16</f>
        <v>359.8</v>
      </c>
      <c r="E34" s="181">
        <f>E4+E9+E11+E16</f>
        <v>3.4000000000000155</v>
      </c>
      <c r="F34" s="179">
        <f>F4+F9+F11+F16</f>
        <v>-15.199999999999989</v>
      </c>
    </row>
    <row r="35" spans="1:6" ht="13.5" thickTop="1" x14ac:dyDescent="0.2">
      <c r="A35" s="176"/>
      <c r="B35" s="177"/>
      <c r="C35" s="177"/>
      <c r="D35" s="177"/>
      <c r="E35" s="180"/>
      <c r="F35" s="178"/>
    </row>
    <row r="36" spans="1:6" x14ac:dyDescent="0.2">
      <c r="A36" s="159" t="s">
        <v>88</v>
      </c>
    </row>
    <row r="37" spans="1:6" x14ac:dyDescent="0.2">
      <c r="A37" s="159" t="s">
        <v>97</v>
      </c>
      <c r="B37" s="412">
        <v>4.8</v>
      </c>
      <c r="C37" s="42"/>
    </row>
    <row r="38" spans="1:6" x14ac:dyDescent="0.2">
      <c r="A38" s="159" t="s">
        <v>98</v>
      </c>
      <c r="B38" s="412">
        <v>10.4</v>
      </c>
      <c r="C38" s="42"/>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6"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E4:F10 E15:F19 E23:F31</xm:sqref>
        </x14:conditionalFormatting>
        <x14:conditionalFormatting xmlns:xm="http://schemas.microsoft.com/office/excel/2006/main">
          <x14:cfRule type="iconSet" priority="5"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E34:F34</xm:sqref>
        </x14:conditionalFormatting>
        <x14:conditionalFormatting xmlns:xm="http://schemas.microsoft.com/office/excel/2006/main">
          <x14:cfRule type="iconSet" priority="4"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E20:F22</xm:sqref>
        </x14:conditionalFormatting>
        <x14:conditionalFormatting xmlns:xm="http://schemas.microsoft.com/office/excel/2006/main">
          <x14:cfRule type="iconSet" priority="2" id="{1360ADF1-D4F7-42F5-A680-C0115018B6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E11:F13</xm:sqref>
        </x14:conditionalFormatting>
        <x14:conditionalFormatting xmlns:xm="http://schemas.microsoft.com/office/excel/2006/main">
          <x14:cfRule type="iconSet" priority="1" id="{226F77CE-4BA9-414D-95F8-F3F0735208AE}">
            <x14:iconSet custom="1">
              <x14:cfvo type="percent">
                <xm:f>0</xm:f>
              </x14:cfvo>
              <x14:cfvo type="num">
                <xm:f>0</xm:f>
              </x14:cfvo>
              <x14:cfvo type="num" gte="0">
                <xm:f>0</xm:f>
              </x14:cfvo>
              <x14:cfIcon iconSet="3TrafficLights1" iconId="2"/>
              <x14:cfIcon iconSet="3TrafficLights1" iconId="2"/>
              <x14:cfIcon iconSet="3TrafficLights1" iconId="0"/>
            </x14:iconSet>
          </x14:cfRule>
          <xm:sqref>E14:F14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G35"/>
  <sheetViews>
    <sheetView zoomScaleNormal="100" workbookViewId="0">
      <selection activeCell="A2" sqref="A2:A3"/>
    </sheetView>
  </sheetViews>
  <sheetFormatPr defaultColWidth="9.140625" defaultRowHeight="12.75" x14ac:dyDescent="0.2"/>
  <cols>
    <col min="1" max="1" width="60.7109375" style="41" customWidth="1"/>
    <col min="2" max="2" width="17" style="42" customWidth="1"/>
    <col min="3" max="3" width="13.42578125" style="14" customWidth="1"/>
    <col min="4" max="4" width="13" style="14" customWidth="1"/>
    <col min="5" max="5" width="18.140625" style="14" bestFit="1" customWidth="1"/>
    <col min="6" max="6" width="16.42578125" style="43" bestFit="1" customWidth="1"/>
    <col min="7" max="16384" width="9.140625" style="14"/>
  </cols>
  <sheetData>
    <row r="1" spans="1:7" ht="18" x14ac:dyDescent="0.2">
      <c r="A1" s="454" t="s">
        <v>204</v>
      </c>
      <c r="B1" s="455"/>
      <c r="C1" s="455"/>
      <c r="D1" s="455"/>
      <c r="E1" s="455"/>
      <c r="F1" s="456"/>
    </row>
    <row r="2" spans="1:7" ht="30.75" customHeight="1" thickBot="1" x14ac:dyDescent="0.25">
      <c r="A2" s="457" t="s">
        <v>2</v>
      </c>
      <c r="B2" s="459" t="s">
        <v>65</v>
      </c>
      <c r="C2" s="461" t="s">
        <v>66</v>
      </c>
      <c r="D2" s="463" t="s">
        <v>11</v>
      </c>
      <c r="E2" s="463" t="s">
        <v>74</v>
      </c>
      <c r="F2" s="459"/>
    </row>
    <row r="3" spans="1:7" ht="39" customHeight="1" thickTop="1" x14ac:dyDescent="0.2">
      <c r="A3" s="458"/>
      <c r="B3" s="460"/>
      <c r="C3" s="462"/>
      <c r="D3" s="464"/>
      <c r="E3" s="15" t="s">
        <v>76</v>
      </c>
      <c r="F3" s="298" t="s">
        <v>68</v>
      </c>
    </row>
    <row r="4" spans="1:7" ht="14.25" customHeight="1" x14ac:dyDescent="0.25">
      <c r="A4" s="53" t="s">
        <v>58</v>
      </c>
      <c r="B4" s="54">
        <v>14.5</v>
      </c>
      <c r="C4" s="55">
        <v>0.6</v>
      </c>
      <c r="D4" s="56">
        <v>13.8</v>
      </c>
      <c r="E4" s="57">
        <f>D4-B4</f>
        <v>-0.69999999999999929</v>
      </c>
      <c r="F4" s="58">
        <f>D4-(B4+C4)</f>
        <v>-1.2999999999999989</v>
      </c>
    </row>
    <row r="5" spans="1:7" ht="128.25" x14ac:dyDescent="0.2">
      <c r="A5" s="86" t="s">
        <v>193</v>
      </c>
      <c r="B5" s="59"/>
      <c r="C5" s="59"/>
      <c r="D5" s="60"/>
      <c r="E5" s="61">
        <v>-0.6</v>
      </c>
      <c r="F5" s="62"/>
    </row>
    <row r="6" spans="1:7" s="25" customFormat="1" ht="14.25" customHeight="1" x14ac:dyDescent="0.25">
      <c r="A6" s="63" t="s">
        <v>59</v>
      </c>
      <c r="B6" s="63">
        <v>14</v>
      </c>
      <c r="C6" s="63">
        <v>-2.5</v>
      </c>
      <c r="D6" s="64">
        <v>12.7</v>
      </c>
      <c r="E6" s="65">
        <f>D6-B6</f>
        <v>-1.3000000000000007</v>
      </c>
      <c r="F6" s="66">
        <f>D6-(B6+C6)</f>
        <v>1.1999999999999993</v>
      </c>
    </row>
    <row r="7" spans="1:7" s="25" customFormat="1" ht="129.75" customHeight="1" x14ac:dyDescent="0.2">
      <c r="A7" s="101" t="s">
        <v>202</v>
      </c>
      <c r="B7" s="67"/>
      <c r="C7" s="67"/>
      <c r="D7" s="68"/>
      <c r="E7" s="69">
        <v>-1.3</v>
      </c>
      <c r="F7" s="70"/>
    </row>
    <row r="8" spans="1:7" s="25" customFormat="1" ht="14.25" customHeight="1" x14ac:dyDescent="0.25">
      <c r="A8" s="53" t="s">
        <v>60</v>
      </c>
      <c r="B8" s="53">
        <v>10.7</v>
      </c>
      <c r="C8" s="53">
        <v>4.0999999999999996</v>
      </c>
      <c r="D8" s="56">
        <v>13.9</v>
      </c>
      <c r="E8" s="57">
        <f>D8-B8</f>
        <v>3.2000000000000011</v>
      </c>
      <c r="F8" s="58">
        <f>D8-(B8+C8)</f>
        <v>-0.89999999999999858</v>
      </c>
    </row>
    <row r="9" spans="1:7" s="25" customFormat="1" ht="42.75" x14ac:dyDescent="0.2">
      <c r="A9" s="132" t="s">
        <v>208</v>
      </c>
      <c r="B9" s="133"/>
      <c r="C9" s="133"/>
      <c r="D9" s="134"/>
      <c r="E9" s="135">
        <v>0.45</v>
      </c>
      <c r="F9" s="136"/>
    </row>
    <row r="10" spans="1:7" s="25" customFormat="1" ht="57.75" customHeight="1" x14ac:dyDescent="0.2">
      <c r="A10" s="132" t="s">
        <v>100</v>
      </c>
      <c r="B10" s="133"/>
      <c r="C10" s="133"/>
      <c r="D10" s="134"/>
      <c r="E10" s="135">
        <v>0.6</v>
      </c>
      <c r="F10" s="136"/>
    </row>
    <row r="11" spans="1:7" s="25" customFormat="1" ht="28.5" x14ac:dyDescent="0.2">
      <c r="A11" s="132" t="s">
        <v>99</v>
      </c>
      <c r="B11" s="133"/>
      <c r="C11" s="133"/>
      <c r="D11" s="134"/>
      <c r="E11" s="135">
        <v>0.5</v>
      </c>
      <c r="F11" s="136"/>
    </row>
    <row r="12" spans="1:7" s="25" customFormat="1" ht="28.5" x14ac:dyDescent="0.2">
      <c r="A12" s="303" t="s">
        <v>189</v>
      </c>
      <c r="B12" s="67"/>
      <c r="C12" s="67"/>
      <c r="D12" s="68"/>
      <c r="E12" s="304">
        <v>-0.2</v>
      </c>
      <c r="F12" s="70"/>
    </row>
    <row r="13" spans="1:7" s="25" customFormat="1" ht="41.25" customHeight="1" x14ac:dyDescent="0.2">
      <c r="A13" s="303" t="s">
        <v>190</v>
      </c>
      <c r="B13" s="67"/>
      <c r="C13" s="67"/>
      <c r="D13" s="68"/>
      <c r="E13" s="304">
        <v>-0.1</v>
      </c>
      <c r="F13" s="70"/>
    </row>
    <row r="14" spans="1:7" s="25" customFormat="1" ht="41.25" customHeight="1" x14ac:dyDescent="0.2">
      <c r="A14" s="303" t="s">
        <v>207</v>
      </c>
      <c r="B14" s="67"/>
      <c r="C14" s="67"/>
      <c r="D14" s="68"/>
      <c r="E14" s="304">
        <v>-0.4</v>
      </c>
      <c r="F14" s="70"/>
    </row>
    <row r="15" spans="1:7" s="25" customFormat="1" ht="28.5" x14ac:dyDescent="0.2">
      <c r="A15" s="303" t="s">
        <v>191</v>
      </c>
      <c r="B15" s="67"/>
      <c r="C15" s="67"/>
      <c r="D15" s="68"/>
      <c r="E15" s="304">
        <v>-0.2</v>
      </c>
      <c r="F15" s="70"/>
    </row>
    <row r="16" spans="1:7" s="25" customFormat="1" ht="42.75" x14ac:dyDescent="0.2">
      <c r="A16" s="326" t="s">
        <v>192</v>
      </c>
      <c r="B16" s="328"/>
      <c r="C16" s="328"/>
      <c r="D16" s="68"/>
      <c r="E16" s="304">
        <v>1</v>
      </c>
      <c r="F16" s="327"/>
      <c r="G16" s="329"/>
    </row>
    <row r="17" spans="1:6" s="25" customFormat="1" ht="28.5" x14ac:dyDescent="0.2">
      <c r="A17" s="326" t="s">
        <v>209</v>
      </c>
      <c r="B17" s="67"/>
      <c r="C17" s="67"/>
      <c r="D17" s="68"/>
      <c r="E17" s="69">
        <v>0.3</v>
      </c>
      <c r="F17" s="70"/>
    </row>
    <row r="18" spans="1:6" s="25" customFormat="1" ht="42.75" x14ac:dyDescent="0.2">
      <c r="A18" s="326" t="s">
        <v>210</v>
      </c>
      <c r="B18" s="67"/>
      <c r="C18" s="67"/>
      <c r="D18" s="68"/>
      <c r="E18" s="69">
        <v>0.1</v>
      </c>
      <c r="F18" s="70"/>
    </row>
    <row r="19" spans="1:6" s="25" customFormat="1" ht="42.75" x14ac:dyDescent="0.2">
      <c r="A19" s="326" t="s">
        <v>211</v>
      </c>
      <c r="B19" s="67"/>
      <c r="C19" s="67"/>
      <c r="D19" s="68"/>
      <c r="E19" s="69">
        <v>0.2</v>
      </c>
      <c r="F19" s="70"/>
    </row>
    <row r="20" spans="1:6" s="25" customFormat="1" ht="14.25" customHeight="1" x14ac:dyDescent="0.25">
      <c r="A20" s="63" t="s">
        <v>50</v>
      </c>
      <c r="B20" s="63">
        <v>-0.2</v>
      </c>
      <c r="C20" s="63">
        <v>0.6</v>
      </c>
      <c r="D20" s="64">
        <v>-0.1</v>
      </c>
      <c r="E20" s="65">
        <f>D20-B20</f>
        <v>0.1</v>
      </c>
      <c r="F20" s="66">
        <f>D20-(B20+C20)</f>
        <v>-0.5</v>
      </c>
    </row>
    <row r="21" spans="1:6" s="25" customFormat="1" ht="57" x14ac:dyDescent="0.2">
      <c r="A21" s="91" t="s">
        <v>188</v>
      </c>
      <c r="B21" s="67"/>
      <c r="C21" s="67"/>
      <c r="D21" s="68"/>
      <c r="E21" s="69">
        <v>0.1</v>
      </c>
      <c r="F21" s="70"/>
    </row>
    <row r="22" spans="1:6" s="25" customFormat="1" ht="14.25" customHeight="1" x14ac:dyDescent="0.25">
      <c r="A22" s="53" t="s">
        <v>61</v>
      </c>
      <c r="B22" s="53">
        <v>51.3</v>
      </c>
      <c r="C22" s="53">
        <v>-0.5</v>
      </c>
      <c r="D22" s="56">
        <v>52.4</v>
      </c>
      <c r="E22" s="57">
        <f>D22-B22</f>
        <v>1.1000000000000014</v>
      </c>
      <c r="F22" s="58">
        <f>D22-(B22+C22)</f>
        <v>1.6000000000000014</v>
      </c>
    </row>
    <row r="23" spans="1:6" s="25" customFormat="1" ht="85.5" x14ac:dyDescent="0.2">
      <c r="A23" s="137" t="s">
        <v>186</v>
      </c>
      <c r="B23" s="130"/>
      <c r="C23" s="130"/>
      <c r="D23" s="131"/>
      <c r="E23" s="129">
        <v>1.3</v>
      </c>
      <c r="F23" s="138"/>
    </row>
    <row r="24" spans="1:6" s="25" customFormat="1" ht="42.75" x14ac:dyDescent="0.2">
      <c r="A24" s="101" t="s">
        <v>187</v>
      </c>
      <c r="B24" s="59"/>
      <c r="C24" s="59"/>
      <c r="D24" s="60"/>
      <c r="E24" s="61">
        <v>-0.3</v>
      </c>
      <c r="F24" s="62"/>
    </row>
    <row r="25" spans="1:6" ht="14.25" customHeight="1" x14ac:dyDescent="0.25">
      <c r="A25" s="63" t="s">
        <v>57</v>
      </c>
      <c r="B25" s="63">
        <v>15.2</v>
      </c>
      <c r="C25" s="63">
        <v>1.2</v>
      </c>
      <c r="D25" s="71">
        <v>15.4</v>
      </c>
      <c r="E25" s="65">
        <f>D25-B25</f>
        <v>0.20000000000000107</v>
      </c>
      <c r="F25" s="66">
        <f>D25-(B25+C25)</f>
        <v>-0.99999999999999822</v>
      </c>
    </row>
    <row r="26" spans="1:6" ht="14.25" customHeight="1" x14ac:dyDescent="0.2">
      <c r="A26" s="91"/>
      <c r="B26" s="67"/>
      <c r="C26" s="67"/>
      <c r="D26" s="68"/>
      <c r="E26" s="69"/>
      <c r="F26" s="70"/>
    </row>
    <row r="27" spans="1:6" ht="14.25" customHeight="1" x14ac:dyDescent="0.25">
      <c r="A27" s="53" t="s">
        <v>62</v>
      </c>
      <c r="B27" s="55">
        <v>12</v>
      </c>
      <c r="C27" s="55">
        <v>0</v>
      </c>
      <c r="D27" s="56">
        <v>12.02641</v>
      </c>
      <c r="E27" s="57">
        <v>0</v>
      </c>
      <c r="F27" s="58">
        <v>0</v>
      </c>
    </row>
    <row r="28" spans="1:6" ht="7.5" customHeight="1" x14ac:dyDescent="0.2">
      <c r="A28" s="86"/>
      <c r="B28" s="59"/>
      <c r="C28" s="59"/>
      <c r="D28" s="72"/>
      <c r="E28" s="73"/>
      <c r="F28" s="62"/>
    </row>
    <row r="29" spans="1:6" s="38" customFormat="1" ht="14.25" customHeight="1" x14ac:dyDescent="0.2">
      <c r="A29" s="205" t="s">
        <v>12</v>
      </c>
      <c r="B29" s="74"/>
      <c r="C29" s="75"/>
      <c r="D29" s="74"/>
      <c r="E29" s="76">
        <f>+E6</f>
        <v>-1.3000000000000007</v>
      </c>
      <c r="F29" s="196">
        <f>F25+F8+F4</f>
        <v>-3.1999999999999957</v>
      </c>
    </row>
    <row r="30" spans="1:6" s="38" customFormat="1" ht="14.25" customHeight="1" x14ac:dyDescent="0.2">
      <c r="A30" s="205" t="s">
        <v>15</v>
      </c>
      <c r="B30" s="77"/>
      <c r="C30" s="77"/>
      <c r="D30" s="78"/>
      <c r="E30" s="80">
        <f>E8+E20+E23+E25+E6</f>
        <v>3.5000000000000018</v>
      </c>
      <c r="F30" s="197">
        <f>F22+F6</f>
        <v>2.8000000000000007</v>
      </c>
    </row>
    <row r="31" spans="1:6" s="38" customFormat="1" ht="14.25" customHeight="1" thickBot="1" x14ac:dyDescent="0.25">
      <c r="A31" s="206" t="s">
        <v>0</v>
      </c>
      <c r="B31" s="95">
        <f>SUM(B4:B27)</f>
        <v>117.5</v>
      </c>
      <c r="C31" s="95">
        <f>SUM(C4:C27)</f>
        <v>3.5</v>
      </c>
      <c r="D31" s="198">
        <f>SUM(D4:D27)</f>
        <v>120.12640999999999</v>
      </c>
      <c r="E31" s="79">
        <f>E27+E25+E22+E20+E8+E6+E4</f>
        <v>2.6000000000000032</v>
      </c>
      <c r="F31" s="79">
        <f>F27+F25+F22+F20+F8+F6+F4</f>
        <v>-0.89999999999999503</v>
      </c>
    </row>
    <row r="32" spans="1:6" ht="13.5" thickTop="1" x14ac:dyDescent="0.2"/>
    <row r="33" spans="1:2" x14ac:dyDescent="0.2">
      <c r="A33" s="159" t="s">
        <v>88</v>
      </c>
    </row>
    <row r="34" spans="1:2" x14ac:dyDescent="0.2">
      <c r="A34" s="159" t="s">
        <v>106</v>
      </c>
      <c r="B34" s="412">
        <f>-F31</f>
        <v>0.89999999999999503</v>
      </c>
    </row>
    <row r="35" spans="1:2" x14ac:dyDescent="0.2">
      <c r="A35" s="159" t="s">
        <v>98</v>
      </c>
      <c r="B35" s="412">
        <v>0</v>
      </c>
    </row>
  </sheetData>
  <dataConsolidate>
    <dataRefs count="1">
      <dataRef ref="H5:H6" sheet="S &amp; S (3)" r:id="rId1"/>
    </dataRefs>
  </dataConsolidate>
  <mergeCells count="6">
    <mergeCell ref="A1:F1"/>
    <mergeCell ref="B2:B3"/>
    <mergeCell ref="C2:C3"/>
    <mergeCell ref="D2:D3"/>
    <mergeCell ref="E2:F2"/>
    <mergeCell ref="A2:A3"/>
  </mergeCells>
  <pageMargins left="0.51181102362204722" right="0.51181102362204722" top="0.55118110236220474" bottom="0.55118110236220474" header="0" footer="0"/>
  <pageSetup paperSize="9" scale="67"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 id="{4BF7672B-2B25-43AA-BDE2-3CC281476D11}">
            <x14:iconSet custom="1">
              <x14:cfvo type="percent">
                <xm:f>0</xm:f>
              </x14:cfvo>
              <x14:cfvo type="num">
                <xm:f>0</xm:f>
              </x14:cfvo>
              <x14:cfvo type="num" gte="0">
                <xm:f>0</xm:f>
              </x14:cfvo>
              <x14:cfIcon iconSet="3TrafficLights1" iconId="2"/>
              <x14:cfIcon iconSet="NoIcons" iconId="0"/>
              <x14:cfIcon iconSet="3TrafficLights1" iconId="0"/>
            </x14:iconSet>
          </x14:cfRule>
          <xm:sqref>E31:F31</xm:sqref>
        </x14:conditionalFormatting>
        <x14:conditionalFormatting xmlns:xm="http://schemas.microsoft.com/office/excel/2006/main">
          <x14:cfRule type="iconSet" priority="74" id="{E11EFEB1-AA24-4F8F-BEFD-BDB956BC5F0E}">
            <x14:iconSet custom="1">
              <x14:cfvo type="percent">
                <xm:f>0</xm:f>
              </x14:cfvo>
              <x14:cfvo type="num">
                <xm:f>0</xm:f>
              </x14:cfvo>
              <x14:cfvo type="num" gte="0">
                <xm:f>0</xm:f>
              </x14:cfvo>
              <x14:cfIcon iconSet="3TrafficLights1" iconId="2"/>
              <x14:cfIcon iconSet="3TrafficLights1" iconId="2"/>
              <x14:cfIcon iconSet="3TrafficLights1" iconId="0"/>
            </x14:iconSet>
          </x14:cfRule>
          <xm:sqref>E4:F27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M65"/>
  <sheetViews>
    <sheetView zoomScaleNormal="100" workbookViewId="0">
      <pane ySplit="3" topLeftCell="A4" activePane="bottomLeft" state="frozen"/>
      <selection pane="bottomLeft" activeCell="B18" sqref="B18"/>
    </sheetView>
  </sheetViews>
  <sheetFormatPr defaultColWidth="9.140625" defaultRowHeight="12.75" x14ac:dyDescent="0.2"/>
  <cols>
    <col min="1" max="1" width="61" style="41" customWidth="1"/>
    <col min="2" max="2" width="16.7109375" style="42" customWidth="1"/>
    <col min="3" max="3" width="13.5703125" style="14" customWidth="1"/>
    <col min="4" max="4" width="12.42578125" style="14" customWidth="1"/>
    <col min="5" max="5" width="18.140625" style="14" bestFit="1" customWidth="1"/>
    <col min="6" max="6" width="16.42578125" style="43" bestFit="1" customWidth="1"/>
    <col min="7" max="9" width="9.140625" style="14"/>
    <col min="10" max="10" width="11.140625" style="44" bestFit="1" customWidth="1"/>
    <col min="11" max="11" width="9.140625" style="14"/>
    <col min="12" max="12" width="10" style="14" bestFit="1" customWidth="1"/>
    <col min="13" max="13" width="11.140625" style="14" bestFit="1" customWidth="1"/>
    <col min="14" max="16384" width="9.140625" style="14"/>
  </cols>
  <sheetData>
    <row r="1" spans="1:10" ht="18" x14ac:dyDescent="0.2">
      <c r="A1" s="454" t="s">
        <v>204</v>
      </c>
      <c r="B1" s="455"/>
      <c r="C1" s="455"/>
      <c r="D1" s="455"/>
      <c r="E1" s="455"/>
      <c r="F1" s="456"/>
    </row>
    <row r="2" spans="1:10" ht="27" customHeight="1" thickBot="1" x14ac:dyDescent="0.25">
      <c r="A2" s="457" t="s">
        <v>13</v>
      </c>
      <c r="B2" s="459" t="s">
        <v>65</v>
      </c>
      <c r="C2" s="461" t="s">
        <v>66</v>
      </c>
      <c r="D2" s="463" t="s">
        <v>11</v>
      </c>
      <c r="E2" s="463" t="s">
        <v>77</v>
      </c>
      <c r="F2" s="459"/>
    </row>
    <row r="3" spans="1:10" ht="28.5" customHeight="1" thickTop="1" x14ac:dyDescent="0.2">
      <c r="A3" s="458"/>
      <c r="B3" s="460"/>
      <c r="C3" s="462"/>
      <c r="D3" s="464"/>
      <c r="E3" s="15" t="s">
        <v>67</v>
      </c>
      <c r="F3" s="291" t="s">
        <v>68</v>
      </c>
    </row>
    <row r="4" spans="1:10" ht="14.25" customHeight="1" x14ac:dyDescent="0.25">
      <c r="A4" s="16" t="s">
        <v>17</v>
      </c>
      <c r="B4" s="17">
        <f>B5+B15+B20</f>
        <v>545</v>
      </c>
      <c r="C4" s="17">
        <f>C5+C15+C20</f>
        <v>16.399999999999999</v>
      </c>
      <c r="D4" s="47">
        <f>D5+D15+D20</f>
        <v>544.1</v>
      </c>
      <c r="E4" s="102">
        <f>E5+E15+E20</f>
        <v>-0.89999999999998082</v>
      </c>
      <c r="F4" s="165">
        <f>F5+F15+F20</f>
        <v>-17.299999999999958</v>
      </c>
    </row>
    <row r="5" spans="1:10" ht="14.25" customHeight="1" x14ac:dyDescent="0.25">
      <c r="A5" s="18" t="s">
        <v>72</v>
      </c>
      <c r="B5" s="19">
        <f>526.5-14.9</f>
        <v>511.6</v>
      </c>
      <c r="C5" s="19">
        <v>14.9</v>
      </c>
      <c r="D5" s="20">
        <f>+B5+3.5-2.9</f>
        <v>512.20000000000005</v>
      </c>
      <c r="E5" s="103">
        <f>D5-B5</f>
        <v>0.60000000000002274</v>
      </c>
      <c r="F5" s="160">
        <f>D5-(B5+C5)</f>
        <v>-14.299999999999955</v>
      </c>
    </row>
    <row r="6" spans="1:10" s="25" customFormat="1" ht="71.25" x14ac:dyDescent="0.2">
      <c r="A6" s="139" t="s">
        <v>246</v>
      </c>
      <c r="B6" s="140"/>
      <c r="C6" s="140"/>
      <c r="D6" s="141"/>
      <c r="E6" s="142">
        <v>-0.2</v>
      </c>
      <c r="F6" s="166"/>
      <c r="J6" s="48"/>
    </row>
    <row r="7" spans="1:10" s="25" customFormat="1" ht="28.5" x14ac:dyDescent="0.2">
      <c r="A7" s="139" t="s">
        <v>69</v>
      </c>
      <c r="B7" s="140"/>
      <c r="C7" s="140"/>
      <c r="D7" s="141"/>
      <c r="E7" s="142">
        <v>-2.1</v>
      </c>
      <c r="F7" s="166"/>
      <c r="J7" s="48"/>
    </row>
    <row r="8" spans="1:10" s="25" customFormat="1" ht="28.5" x14ac:dyDescent="0.2">
      <c r="A8" s="139" t="s">
        <v>120</v>
      </c>
      <c r="B8" s="140"/>
      <c r="C8" s="140"/>
      <c r="D8" s="141"/>
      <c r="E8" s="142">
        <v>-0.4</v>
      </c>
      <c r="F8" s="166"/>
      <c r="J8" s="48"/>
    </row>
    <row r="9" spans="1:10" s="25" customFormat="1" ht="57" x14ac:dyDescent="0.2">
      <c r="A9" s="139" t="s">
        <v>247</v>
      </c>
      <c r="B9" s="140"/>
      <c r="C9" s="140"/>
      <c r="D9" s="141"/>
      <c r="E9" s="142">
        <v>-0.4</v>
      </c>
      <c r="F9" s="166"/>
      <c r="J9" s="48"/>
    </row>
    <row r="10" spans="1:10" s="25" customFormat="1" ht="43.5" customHeight="1" x14ac:dyDescent="0.2">
      <c r="A10" s="139" t="s">
        <v>248</v>
      </c>
      <c r="B10" s="140"/>
      <c r="C10" s="140"/>
      <c r="D10" s="141"/>
      <c r="E10" s="142">
        <v>-0.2</v>
      </c>
      <c r="F10" s="167"/>
      <c r="J10" s="292"/>
    </row>
    <row r="11" spans="1:10" s="25" customFormat="1" ht="28.5" x14ac:dyDescent="0.2">
      <c r="A11" s="143" t="s">
        <v>70</v>
      </c>
      <c r="B11" s="144"/>
      <c r="C11" s="144"/>
      <c r="D11" s="145"/>
      <c r="E11" s="146">
        <v>0.4</v>
      </c>
      <c r="F11" s="168"/>
      <c r="H11" s="48"/>
      <c r="I11" s="48"/>
      <c r="J11" s="292"/>
    </row>
    <row r="12" spans="1:10" s="25" customFormat="1" ht="63.75" customHeight="1" x14ac:dyDescent="0.2">
      <c r="A12" s="22" t="s">
        <v>249</v>
      </c>
      <c r="B12" s="23"/>
      <c r="C12" s="23"/>
      <c r="D12" s="24"/>
      <c r="E12" s="112">
        <v>3.5</v>
      </c>
      <c r="F12" s="168"/>
      <c r="H12" s="48"/>
      <c r="J12" s="292"/>
    </row>
    <row r="13" spans="1:10" s="25" customFormat="1" ht="45.75" customHeight="1" x14ac:dyDescent="0.2">
      <c r="A13" s="22" t="s">
        <v>250</v>
      </c>
      <c r="B13" s="23"/>
      <c r="C13" s="23"/>
      <c r="D13" s="24"/>
      <c r="E13" s="112"/>
      <c r="F13" s="168"/>
      <c r="H13" s="48"/>
      <c r="J13" s="292"/>
    </row>
    <row r="14" spans="1:10" s="25" customFormat="1" ht="14.25" x14ac:dyDescent="0.2">
      <c r="A14" s="22"/>
      <c r="B14" s="23"/>
      <c r="C14" s="23"/>
      <c r="D14" s="24"/>
      <c r="E14" s="104"/>
      <c r="F14" s="168"/>
      <c r="J14" s="292"/>
    </row>
    <row r="15" spans="1:10" s="25" customFormat="1" ht="14.25" customHeight="1" x14ac:dyDescent="0.25">
      <c r="A15" s="18" t="s">
        <v>18</v>
      </c>
      <c r="B15" s="26">
        <v>18.100000000000001</v>
      </c>
      <c r="C15" s="26">
        <v>0.5</v>
      </c>
      <c r="D15" s="27">
        <v>16.899999999999999</v>
      </c>
      <c r="E15" s="103">
        <f>D15-B15</f>
        <v>-1.2000000000000028</v>
      </c>
      <c r="F15" s="160">
        <f>D15-(B15+C15)</f>
        <v>-1.7000000000000028</v>
      </c>
      <c r="J15" s="292"/>
    </row>
    <row r="16" spans="1:10" s="25" customFormat="1" ht="42.75" x14ac:dyDescent="0.2">
      <c r="A16" s="139" t="s">
        <v>140</v>
      </c>
      <c r="B16" s="140"/>
      <c r="C16" s="140"/>
      <c r="D16" s="141"/>
      <c r="E16" s="142">
        <v>-0.9</v>
      </c>
      <c r="F16" s="166"/>
      <c r="J16" s="292"/>
    </row>
    <row r="17" spans="1:13" s="25" customFormat="1" ht="14.25" customHeight="1" x14ac:dyDescent="0.2">
      <c r="A17" s="28" t="s">
        <v>141</v>
      </c>
      <c r="B17" s="23"/>
      <c r="C17" s="23"/>
      <c r="D17" s="24"/>
      <c r="E17" s="112">
        <v>-0.3</v>
      </c>
      <c r="F17" s="168"/>
      <c r="J17" s="292"/>
    </row>
    <row r="18" spans="1:13" s="25" customFormat="1" ht="28.5" x14ac:dyDescent="0.2">
      <c r="A18" s="28" t="s">
        <v>251</v>
      </c>
      <c r="B18" s="23"/>
      <c r="C18" s="23"/>
      <c r="D18" s="24"/>
      <c r="E18" s="112"/>
      <c r="F18" s="168"/>
      <c r="J18" s="292"/>
    </row>
    <row r="19" spans="1:13" s="25" customFormat="1" ht="14.25" customHeight="1" x14ac:dyDescent="0.2">
      <c r="A19" s="28"/>
      <c r="B19" s="23"/>
      <c r="C19" s="23"/>
      <c r="D19" s="24"/>
      <c r="E19" s="112"/>
      <c r="F19" s="168"/>
      <c r="J19" s="292"/>
    </row>
    <row r="20" spans="1:13" s="25" customFormat="1" ht="14.25" customHeight="1" x14ac:dyDescent="0.25">
      <c r="A20" s="18" t="s">
        <v>19</v>
      </c>
      <c r="B20" s="26">
        <v>15.3</v>
      </c>
      <c r="C20" s="26">
        <v>1</v>
      </c>
      <c r="D20" s="27">
        <v>15</v>
      </c>
      <c r="E20" s="103">
        <f>D20-B20</f>
        <v>-0.30000000000000071</v>
      </c>
      <c r="F20" s="160">
        <f>D20-(B20+C20)</f>
        <v>-1.3000000000000007</v>
      </c>
      <c r="J20" s="292"/>
    </row>
    <row r="21" spans="1:13" s="25" customFormat="1" ht="14.25" customHeight="1" x14ac:dyDescent="0.2">
      <c r="A21" s="28" t="s">
        <v>252</v>
      </c>
      <c r="B21" s="23"/>
      <c r="C21" s="23"/>
      <c r="D21" s="24"/>
      <c r="E21" s="416">
        <v>-0.4</v>
      </c>
      <c r="F21" s="168"/>
      <c r="J21" s="292"/>
    </row>
    <row r="22" spans="1:13" s="25" customFormat="1" ht="14.25" customHeight="1" x14ac:dyDescent="0.2">
      <c r="A22" s="28" t="s">
        <v>253</v>
      </c>
      <c r="B22" s="23"/>
      <c r="C22" s="23"/>
      <c r="D22" s="24"/>
      <c r="E22" s="416">
        <v>0.1</v>
      </c>
      <c r="F22" s="168"/>
      <c r="J22" s="292"/>
    </row>
    <row r="23" spans="1:13" s="25" customFormat="1" ht="14.25" customHeight="1" x14ac:dyDescent="0.2">
      <c r="A23" s="28"/>
      <c r="B23" s="23"/>
      <c r="C23" s="23"/>
      <c r="D23" s="24"/>
      <c r="E23" s="104"/>
      <c r="F23" s="168"/>
      <c r="J23" s="292"/>
    </row>
    <row r="24" spans="1:13" ht="14.25" customHeight="1" x14ac:dyDescent="0.25">
      <c r="A24" s="29" t="s">
        <v>16</v>
      </c>
      <c r="B24" s="30">
        <f>B25</f>
        <v>26.9</v>
      </c>
      <c r="C24" s="30">
        <f t="shared" ref="C24:D24" si="0">C25</f>
        <v>0.7</v>
      </c>
      <c r="D24" s="31">
        <f t="shared" si="0"/>
        <v>26.9</v>
      </c>
      <c r="E24" s="102">
        <f>E25</f>
        <v>0</v>
      </c>
      <c r="F24" s="169">
        <f>F25</f>
        <v>-0.69999999999999929</v>
      </c>
    </row>
    <row r="25" spans="1:13" ht="14.25" customHeight="1" x14ac:dyDescent="0.25">
      <c r="A25" s="18" t="s">
        <v>71</v>
      </c>
      <c r="B25" s="19">
        <v>26.9</v>
      </c>
      <c r="C25" s="19">
        <v>0.7</v>
      </c>
      <c r="D25" s="20">
        <v>26.9</v>
      </c>
      <c r="E25" s="103">
        <f>D25-B25</f>
        <v>0</v>
      </c>
      <c r="F25" s="160">
        <f>D25-(B25+C25)</f>
        <v>-0.69999999999999929</v>
      </c>
    </row>
    <row r="26" spans="1:13" s="25" customFormat="1" ht="57" x14ac:dyDescent="0.2">
      <c r="A26" s="139" t="s">
        <v>254</v>
      </c>
      <c r="B26" s="140"/>
      <c r="C26" s="140"/>
      <c r="D26" s="141"/>
      <c r="E26" s="142">
        <v>0</v>
      </c>
      <c r="F26" s="166"/>
      <c r="J26" s="292"/>
    </row>
    <row r="27" spans="1:13" ht="14.25" customHeight="1" x14ac:dyDescent="0.2">
      <c r="A27" s="32"/>
      <c r="B27" s="33"/>
      <c r="C27" s="33"/>
      <c r="D27" s="34"/>
      <c r="E27" s="105"/>
      <c r="F27" s="170"/>
      <c r="M27" s="44"/>
    </row>
    <row r="28" spans="1:13" ht="14.25" customHeight="1" x14ac:dyDescent="0.25">
      <c r="A28" s="29" t="s">
        <v>20</v>
      </c>
      <c r="B28" s="30">
        <f>B29+B33</f>
        <v>189.7</v>
      </c>
      <c r="C28" s="30">
        <f>C29+C33</f>
        <v>4</v>
      </c>
      <c r="D28" s="31">
        <f>D29+D33</f>
        <v>192</v>
      </c>
      <c r="E28" s="102">
        <f>E29+E33</f>
        <v>2.2999999999999972</v>
      </c>
      <c r="F28" s="169">
        <f>F29+F33</f>
        <v>-1.7000000000000171</v>
      </c>
    </row>
    <row r="29" spans="1:13" ht="14.25" customHeight="1" x14ac:dyDescent="0.25">
      <c r="A29" s="18" t="s">
        <v>21</v>
      </c>
      <c r="B29" s="19">
        <v>55.8</v>
      </c>
      <c r="C29" s="19">
        <v>0.2</v>
      </c>
      <c r="D29" s="20">
        <v>55</v>
      </c>
      <c r="E29" s="103">
        <f>D29-B29</f>
        <v>-0.79999999999999716</v>
      </c>
      <c r="F29" s="160">
        <f>D29-(B29+C29)</f>
        <v>-1</v>
      </c>
    </row>
    <row r="30" spans="1:13" ht="42.75" x14ac:dyDescent="0.2">
      <c r="A30" s="147" t="s">
        <v>255</v>
      </c>
      <c r="B30" s="140"/>
      <c r="C30" s="140"/>
      <c r="D30" s="141"/>
      <c r="E30" s="142">
        <v>-0.4</v>
      </c>
      <c r="F30" s="172"/>
    </row>
    <row r="31" spans="1:13" ht="28.5" x14ac:dyDescent="0.2">
      <c r="A31" s="36" t="s">
        <v>256</v>
      </c>
      <c r="B31" s="23"/>
      <c r="C31" s="23"/>
      <c r="D31" s="24"/>
      <c r="E31" s="112">
        <v>-0.4</v>
      </c>
      <c r="F31" s="171"/>
    </row>
    <row r="32" spans="1:13" ht="14.25" customHeight="1" x14ac:dyDescent="0.2">
      <c r="A32" s="35"/>
      <c r="B32" s="23"/>
      <c r="C32" s="23"/>
      <c r="D32" s="24"/>
      <c r="E32" s="104"/>
      <c r="F32" s="171"/>
    </row>
    <row r="33" spans="1:10" ht="14.25" customHeight="1" x14ac:dyDescent="0.25">
      <c r="A33" s="18" t="s">
        <v>28</v>
      </c>
      <c r="B33" s="26">
        <v>133.9</v>
      </c>
      <c r="C33" s="26">
        <v>3.8</v>
      </c>
      <c r="D33" s="27">
        <v>137</v>
      </c>
      <c r="E33" s="103">
        <f>D33-B33</f>
        <v>3.0999999999999943</v>
      </c>
      <c r="F33" s="160">
        <f>D33-(B33+C33)</f>
        <v>-0.70000000000001705</v>
      </c>
    </row>
    <row r="34" spans="1:10" ht="42.75" x14ac:dyDescent="0.2">
      <c r="A34" s="147" t="s">
        <v>257</v>
      </c>
      <c r="B34" s="140"/>
      <c r="C34" s="140"/>
      <c r="D34" s="141"/>
      <c r="E34" s="142">
        <v>1.3</v>
      </c>
      <c r="F34" s="172"/>
    </row>
    <row r="35" spans="1:10" ht="14.25" x14ac:dyDescent="0.2">
      <c r="A35" s="36" t="s">
        <v>117</v>
      </c>
      <c r="B35" s="23"/>
      <c r="C35" s="23"/>
      <c r="D35" s="24"/>
      <c r="E35" s="112">
        <v>-0.4</v>
      </c>
      <c r="F35" s="171"/>
    </row>
    <row r="36" spans="1:10" ht="28.5" x14ac:dyDescent="0.2">
      <c r="A36" s="36" t="s">
        <v>258</v>
      </c>
      <c r="B36" s="23"/>
      <c r="C36" s="23"/>
      <c r="D36" s="24"/>
      <c r="E36" s="112">
        <v>0.8</v>
      </c>
      <c r="F36" s="171"/>
    </row>
    <row r="37" spans="1:10" ht="28.5" x14ac:dyDescent="0.2">
      <c r="A37" s="36" t="s">
        <v>259</v>
      </c>
      <c r="B37" s="23"/>
      <c r="C37" s="23"/>
      <c r="D37" s="24"/>
      <c r="E37" s="112">
        <v>1.4</v>
      </c>
      <c r="F37" s="171"/>
    </row>
    <row r="38" spans="1:10" ht="42.75" x14ac:dyDescent="0.2">
      <c r="A38" s="36" t="s">
        <v>260</v>
      </c>
      <c r="B38" s="23"/>
      <c r="C38" s="23"/>
      <c r="D38" s="24"/>
      <c r="E38" s="112"/>
      <c r="F38" s="171"/>
    </row>
    <row r="39" spans="1:10" ht="14.25" customHeight="1" x14ac:dyDescent="0.2">
      <c r="A39" s="37"/>
      <c r="B39" s="33"/>
      <c r="C39" s="33"/>
      <c r="D39" s="34"/>
      <c r="E39" s="105"/>
      <c r="F39" s="173"/>
      <c r="H39" s="44"/>
      <c r="J39" s="14"/>
    </row>
    <row r="40" spans="1:10" ht="14.25" customHeight="1" x14ac:dyDescent="0.25">
      <c r="A40" s="29" t="s">
        <v>22</v>
      </c>
      <c r="B40" s="30">
        <f>B41+B43+B45+B47+B49</f>
        <v>131.1</v>
      </c>
      <c r="C40" s="30">
        <f>C41+C43+C45+C47+C49</f>
        <v>8.44</v>
      </c>
      <c r="D40" s="31">
        <f>D41+D43+D45+D47+D49</f>
        <v>127.29999999999998</v>
      </c>
      <c r="E40" s="102">
        <f>E41+E43+E45+E47+E49</f>
        <v>-3.799999999999998</v>
      </c>
      <c r="F40" s="169">
        <f>F41+F43+F45+F47+F49</f>
        <v>-12.239999999999998</v>
      </c>
      <c r="H40" s="44"/>
      <c r="J40" s="14"/>
    </row>
    <row r="41" spans="1:10" ht="14.25" customHeight="1" x14ac:dyDescent="0.25">
      <c r="A41" s="18" t="s">
        <v>23</v>
      </c>
      <c r="B41" s="19">
        <v>53.2</v>
      </c>
      <c r="C41" s="19">
        <f>1.273-0.259+3.896+1.036-1.536+0.346-0.691+1.018+0.061</f>
        <v>5.1440000000000001</v>
      </c>
      <c r="D41" s="20">
        <v>57.2</v>
      </c>
      <c r="E41" s="103">
        <f>D41-B41</f>
        <v>4</v>
      </c>
      <c r="F41" s="160">
        <f>D41-(B41+C41)</f>
        <v>-1.1439999999999984</v>
      </c>
      <c r="H41" s="44"/>
      <c r="J41" s="14"/>
    </row>
    <row r="42" spans="1:10" ht="14.25" customHeight="1" x14ac:dyDescent="0.2">
      <c r="A42" s="35"/>
      <c r="B42" s="23"/>
      <c r="C42" s="23"/>
      <c r="D42" s="24"/>
      <c r="E42" s="104"/>
      <c r="F42" s="171"/>
      <c r="H42" s="44"/>
      <c r="J42" s="14"/>
    </row>
    <row r="43" spans="1:10" s="38" customFormat="1" ht="14.25" customHeight="1" x14ac:dyDescent="0.25">
      <c r="A43" s="18" t="s">
        <v>24</v>
      </c>
      <c r="B43" s="26">
        <v>42.2</v>
      </c>
      <c r="C43" s="26">
        <v>1.1000000000000001</v>
      </c>
      <c r="D43" s="27">
        <v>39.5</v>
      </c>
      <c r="E43" s="103">
        <f>D43-B43</f>
        <v>-2.7000000000000028</v>
      </c>
      <c r="F43" s="160">
        <f>D43-(B43+C43)</f>
        <v>-3.8000000000000043</v>
      </c>
      <c r="H43" s="293"/>
    </row>
    <row r="44" spans="1:10" s="38" customFormat="1" ht="14.25" customHeight="1" x14ac:dyDescent="0.2">
      <c r="A44" s="35"/>
      <c r="B44" s="23"/>
      <c r="C44" s="23"/>
      <c r="D44" s="24"/>
      <c r="E44" s="104"/>
      <c r="F44" s="171"/>
      <c r="H44" s="293"/>
    </row>
    <row r="45" spans="1:10" s="38" customFormat="1" ht="14.25" customHeight="1" x14ac:dyDescent="0.25">
      <c r="A45" s="18" t="s">
        <v>27</v>
      </c>
      <c r="B45" s="26">
        <f>11.3+13.7+5.2+3.6+0.3</f>
        <v>34.099999999999994</v>
      </c>
      <c r="C45" s="26">
        <f>0.1+0.3-2.586+2.652+0.43</f>
        <v>0.89600000000000013</v>
      </c>
      <c r="D45" s="27">
        <v>30.4</v>
      </c>
      <c r="E45" s="103">
        <f>D45-B45</f>
        <v>-3.6999999999999957</v>
      </c>
      <c r="F45" s="160">
        <f>D45-(B45+C45)</f>
        <v>-4.5959999999999965</v>
      </c>
      <c r="H45" s="293"/>
    </row>
    <row r="46" spans="1:10" s="38" customFormat="1" ht="14.25" customHeight="1" x14ac:dyDescent="0.2">
      <c r="A46" s="22"/>
      <c r="B46" s="23"/>
      <c r="C46" s="23"/>
      <c r="D46" s="24"/>
      <c r="E46" s="104"/>
      <c r="F46" s="171"/>
      <c r="H46" s="293"/>
    </row>
    <row r="47" spans="1:10" ht="15" x14ac:dyDescent="0.25">
      <c r="A47" s="18" t="s">
        <v>25</v>
      </c>
      <c r="B47" s="26">
        <v>-3.2</v>
      </c>
      <c r="C47" s="26">
        <v>0.5</v>
      </c>
      <c r="D47" s="27">
        <v>-3.4</v>
      </c>
      <c r="E47" s="103">
        <f>D47-B47</f>
        <v>-0.19999999999999973</v>
      </c>
      <c r="F47" s="160">
        <f>D47-(B47+C47)</f>
        <v>-0.69999999999999973</v>
      </c>
      <c r="H47" s="44"/>
      <c r="J47" s="14"/>
    </row>
    <row r="48" spans="1:10" ht="14.25" x14ac:dyDescent="0.2">
      <c r="A48" s="35"/>
      <c r="B48" s="23"/>
      <c r="C48" s="23"/>
      <c r="D48" s="24"/>
      <c r="E48" s="104"/>
      <c r="F48" s="171"/>
      <c r="H48" s="44"/>
      <c r="J48" s="14"/>
    </row>
    <row r="49" spans="1:10" ht="15" x14ac:dyDescent="0.25">
      <c r="A49" s="18" t="s">
        <v>26</v>
      </c>
      <c r="B49" s="26">
        <v>4.8</v>
      </c>
      <c r="C49" s="26">
        <v>0.8</v>
      </c>
      <c r="D49" s="27">
        <v>3.6</v>
      </c>
      <c r="E49" s="103">
        <f>D49-B49</f>
        <v>-1.1999999999999997</v>
      </c>
      <c r="F49" s="160">
        <f>D49-(B49+C49)</f>
        <v>-1.9999999999999996</v>
      </c>
      <c r="H49" s="44"/>
      <c r="J49" s="14"/>
    </row>
    <row r="50" spans="1:10" ht="14.25" x14ac:dyDescent="0.2">
      <c r="A50" s="35"/>
      <c r="B50" s="23"/>
      <c r="C50" s="23"/>
      <c r="D50" s="24"/>
      <c r="E50" s="104"/>
      <c r="F50" s="171"/>
      <c r="H50" s="44"/>
      <c r="J50" s="14"/>
    </row>
    <row r="51" spans="1:10" ht="57" x14ac:dyDescent="0.2">
      <c r="A51" s="36" t="s">
        <v>142</v>
      </c>
      <c r="B51" s="23"/>
      <c r="C51" s="23"/>
      <c r="D51" s="24"/>
      <c r="E51" s="104"/>
      <c r="F51" s="272">
        <v>-3</v>
      </c>
      <c r="H51" s="44"/>
      <c r="J51" s="14">
        <f>4.7+3.2</f>
        <v>7.9</v>
      </c>
    </row>
    <row r="52" spans="1:10" ht="14.25" x14ac:dyDescent="0.2">
      <c r="A52" s="35"/>
      <c r="B52" s="23"/>
      <c r="C52" s="23"/>
      <c r="D52" s="24"/>
      <c r="E52" s="104"/>
      <c r="F52" s="171"/>
    </row>
    <row r="53" spans="1:10" s="51" customFormat="1" ht="29.25" x14ac:dyDescent="0.25">
      <c r="A53" s="294" t="s">
        <v>261</v>
      </c>
      <c r="B53" s="49"/>
      <c r="C53" s="49"/>
      <c r="D53" s="50"/>
      <c r="E53" s="106">
        <v>-1.6</v>
      </c>
      <c r="F53" s="174"/>
      <c r="J53" s="295"/>
    </row>
    <row r="54" spans="1:10" s="51" customFormat="1" ht="15" x14ac:dyDescent="0.25">
      <c r="A54" s="101"/>
      <c r="B54" s="49"/>
      <c r="C54" s="49"/>
      <c r="D54" s="50"/>
      <c r="E54" s="106"/>
      <c r="F54" s="174"/>
      <c r="J54" s="295"/>
    </row>
    <row r="55" spans="1:10" ht="15" customHeight="1" x14ac:dyDescent="0.2">
      <c r="A55" s="205" t="s">
        <v>12</v>
      </c>
      <c r="B55" s="52"/>
      <c r="C55" s="52"/>
      <c r="D55" s="52"/>
      <c r="E55" s="199">
        <f>E40</f>
        <v>-3.799999999999998</v>
      </c>
      <c r="F55" s="200">
        <f>F40+F28+F4+F24</f>
        <v>-31.939999999999973</v>
      </c>
    </row>
    <row r="56" spans="1:10" ht="15" customHeight="1" x14ac:dyDescent="0.2">
      <c r="A56" s="205" t="s">
        <v>15</v>
      </c>
      <c r="B56" s="39"/>
      <c r="C56" s="39"/>
      <c r="D56" s="40"/>
      <c r="E56" s="201">
        <f>E28+E24+E4</f>
        <v>1.4000000000000163</v>
      </c>
      <c r="F56" s="202">
        <v>0</v>
      </c>
    </row>
    <row r="57" spans="1:10" ht="16.5" thickBot="1" x14ac:dyDescent="0.25">
      <c r="A57" s="206" t="s">
        <v>0</v>
      </c>
      <c r="B57" s="95">
        <f>B40+B28+B4+B24</f>
        <v>892.69999999999993</v>
      </c>
      <c r="C57" s="95">
        <f>C40+C28+C4+C24</f>
        <v>29.539999999999996</v>
      </c>
      <c r="D57" s="96">
        <f>D40+D24+D28+D4</f>
        <v>890.3</v>
      </c>
      <c r="E57" s="79">
        <f>E40+E28+E4+E24</f>
        <v>-2.3999999999999817</v>
      </c>
      <c r="F57" s="175">
        <f>F40+F28+F4+F24</f>
        <v>-31.939999999999973</v>
      </c>
    </row>
    <row r="58" spans="1:10" ht="13.5" thickTop="1" x14ac:dyDescent="0.2">
      <c r="C58" s="42"/>
      <c r="D58" s="42"/>
      <c r="E58" s="42"/>
    </row>
    <row r="59" spans="1:10" x14ac:dyDescent="0.2">
      <c r="D59" s="42"/>
    </row>
    <row r="60" spans="1:10" x14ac:dyDescent="0.2">
      <c r="A60" s="159" t="s">
        <v>88</v>
      </c>
    </row>
    <row r="61" spans="1:10" x14ac:dyDescent="0.2">
      <c r="A61" s="159" t="s">
        <v>97</v>
      </c>
      <c r="B61" s="412">
        <f>C57-(E37+E12+E53-+E26+E30+E17+E22)</f>
        <v>26.839999999999996</v>
      </c>
      <c r="C61" s="296"/>
      <c r="E61" s="42"/>
    </row>
    <row r="62" spans="1:10" x14ac:dyDescent="0.2">
      <c r="A62" s="159" t="s">
        <v>98</v>
      </c>
      <c r="B62" s="412">
        <f>-(E34+E7+E11+E35+E8+E9++E16+F51+E10+E21+E31+E6+E36)</f>
        <v>5.9000000000000012</v>
      </c>
    </row>
    <row r="64" spans="1:10" x14ac:dyDescent="0.2">
      <c r="A64" s="297" t="s">
        <v>262</v>
      </c>
      <c r="E64" s="44"/>
    </row>
    <row r="65" spans="1:1" x14ac:dyDescent="0.2">
      <c r="A65" s="297" t="s">
        <v>263</v>
      </c>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scale="68" fitToHeight="0" orientation="portrait" r:id="rId2"/>
  <headerFooter>
    <oddFooter>&amp;L&amp;F</oddFooter>
  </headerFooter>
  <drawing r:id="rId3"/>
  <extLst>
    <ext xmlns:x14="http://schemas.microsoft.com/office/spreadsheetml/2009/9/main" uri="{78C0D931-6437-407d-A8EE-F0AAD7539E65}">
      <x14:conditionalFormattings>
        <x14:conditionalFormatting xmlns:xm="http://schemas.microsoft.com/office/excel/2006/main">
          <x14:cfRule type="iconSet" priority="15" id="{74EED6D6-3B74-4F79-B827-84C9FA7D35E9}">
            <x14:iconSet custom="1">
              <x14:cfvo type="percent">
                <xm:f>0</xm:f>
              </x14:cfvo>
              <x14:cfvo type="num">
                <xm:f>0</xm:f>
              </x14:cfvo>
              <x14:cfvo type="num" gte="0">
                <xm:f>0</xm:f>
              </x14:cfvo>
              <x14:cfIcon iconSet="3TrafficLights1" iconId="2"/>
              <x14:cfIcon iconSet="3TrafficLights1" iconId="2"/>
              <x14:cfIcon iconSet="3TrafficLights1" iconId="0"/>
            </x14:iconSet>
          </x14:cfRule>
          <xm:sqref>E57:F57</xm:sqref>
        </x14:conditionalFormatting>
        <x14:conditionalFormatting xmlns:xm="http://schemas.microsoft.com/office/excel/2006/main">
          <x14:cfRule type="iconSet" priority="16" id="{5115B88E-B419-4455-9835-755573679638}">
            <x14:iconSet custom="1">
              <x14:cfvo type="percent">
                <xm:f>0</xm:f>
              </x14:cfvo>
              <x14:cfvo type="num">
                <xm:f>0</xm:f>
              </x14:cfvo>
              <x14:cfvo type="num" gte="0">
                <xm:f>0</xm:f>
              </x14:cfvo>
              <x14:cfIcon iconSet="3TrafficLights1" iconId="2"/>
              <x14:cfIcon iconSet="3TrafficLights1" iconId="2"/>
              <x14:cfIcon iconSet="3TrafficLights1" iconId="0"/>
            </x14:iconSet>
          </x14:cfRule>
          <xm:sqref>F26</xm:sqref>
        </x14:conditionalFormatting>
        <x14:conditionalFormatting xmlns:xm="http://schemas.microsoft.com/office/excel/2006/main">
          <x14:cfRule type="iconSet" priority="14" id="{F908DAD1-14B7-41A3-9908-31A80B536E87}">
            <x14:iconSet custom="1">
              <x14:cfvo type="percent">
                <xm:f>0</xm:f>
              </x14:cfvo>
              <x14:cfvo type="num">
                <xm:f>0</xm:f>
              </x14:cfvo>
              <x14:cfvo type="num" gte="0">
                <xm:f>0</xm:f>
              </x14:cfvo>
              <x14:cfIcon iconSet="3TrafficLights1" iconId="2"/>
              <x14:cfIcon iconSet="3TrafficLights1" iconId="2"/>
              <x14:cfIcon iconSet="3TrafficLights1" iconId="0"/>
            </x14:iconSet>
          </x14:cfRule>
          <xm:sqref>E50:F52 F49</xm:sqref>
        </x14:conditionalFormatting>
        <x14:conditionalFormatting xmlns:xm="http://schemas.microsoft.com/office/excel/2006/main">
          <x14:cfRule type="iconSet" priority="13" id="{5FB67E26-FD14-4884-97CF-2137C4DF6109}">
            <x14:iconSet custom="1">
              <x14:cfvo type="percent">
                <xm:f>0</xm:f>
              </x14:cfvo>
              <x14:cfvo type="num">
                <xm:f>0</xm:f>
              </x14:cfvo>
              <x14:cfvo type="num" gte="0">
                <xm:f>0</xm:f>
              </x14:cfvo>
              <x14:cfIcon iconSet="3TrafficLights1" iconId="2"/>
              <x14:cfIcon iconSet="3TrafficLights1" iconId="2"/>
              <x14:cfIcon iconSet="3TrafficLights1" iconId="0"/>
            </x14:iconSet>
          </x14:cfRule>
          <xm:sqref>E53:F53</xm:sqref>
        </x14:conditionalFormatting>
        <x14:conditionalFormatting xmlns:xm="http://schemas.microsoft.com/office/excel/2006/main">
          <x14:cfRule type="iconSet" priority="12" id="{3CF10525-9CDE-4F3A-80C8-AF9251A4E9F7}">
            <x14:iconSet custom="1">
              <x14:cfvo type="percent">
                <xm:f>0</xm:f>
              </x14:cfvo>
              <x14:cfvo type="num">
                <xm:f>0</xm:f>
              </x14:cfvo>
              <x14:cfvo type="num" gte="0">
                <xm:f>0</xm:f>
              </x14:cfvo>
              <x14:cfIcon iconSet="3TrafficLights1" iconId="2"/>
              <x14:cfIcon iconSet="3TrafficLights1" iconId="2"/>
              <x14:cfIcon iconSet="3TrafficLights1" iconId="0"/>
            </x14:iconSet>
          </x14:cfRule>
          <xm:sqref>F30:F31</xm:sqref>
        </x14:conditionalFormatting>
        <x14:conditionalFormatting xmlns:xm="http://schemas.microsoft.com/office/excel/2006/main">
          <x14:cfRule type="iconSet" priority="18" id="{F9AA3155-FFD7-4762-B5E3-3D8F7225D0DD}">
            <x14:iconSet custom="1">
              <x14:cfvo type="percent">
                <xm:f>0</xm:f>
              </x14:cfvo>
              <x14:cfvo type="num">
                <xm:f>0</xm:f>
              </x14:cfvo>
              <x14:cfvo type="num" gte="0">
                <xm:f>0</xm:f>
              </x14:cfvo>
              <x14:cfIcon iconSet="3TrafficLights1" iconId="2"/>
              <x14:cfIcon iconSet="3TrafficLights1" iconId="2"/>
              <x14:cfIcon iconSet="3TrafficLights1" iconId="0"/>
            </x14:iconSet>
          </x14:cfRule>
          <xm:sqref>F16</xm:sqref>
        </x14:conditionalFormatting>
        <x14:conditionalFormatting xmlns:xm="http://schemas.microsoft.com/office/excel/2006/main">
          <x14:cfRule type="iconSet" priority="11" id="{84E21811-29C7-41BE-9997-B0654AB2FCFC}">
            <x14:iconSet custom="1">
              <x14:cfvo type="percent">
                <xm:f>0</xm:f>
              </x14:cfvo>
              <x14:cfvo type="num">
                <xm:f>0</xm:f>
              </x14:cfvo>
              <x14:cfvo type="num" gte="0">
                <xm:f>0</xm:f>
              </x14:cfvo>
              <x14:cfIcon iconSet="3TrafficLights1" iconId="2"/>
              <x14:cfIcon iconSet="3TrafficLights1" iconId="2"/>
              <x14:cfIcon iconSet="3TrafficLights1" iconId="0"/>
            </x14:iconSet>
          </x14:cfRule>
          <xm:sqref>E49</xm:sqref>
        </x14:conditionalFormatting>
        <x14:conditionalFormatting xmlns:xm="http://schemas.microsoft.com/office/excel/2006/main">
          <x14:cfRule type="iconSet" priority="10" id="{5954EC47-6626-4448-AB12-74D7C2529EBC}">
            <x14:iconSet custom="1">
              <x14:cfvo type="percent">
                <xm:f>0</xm:f>
              </x14:cfvo>
              <x14:cfvo type="num">
                <xm:f>0</xm:f>
              </x14:cfvo>
              <x14:cfvo type="num" gte="0">
                <xm:f>0</xm:f>
              </x14:cfvo>
              <x14:cfIcon iconSet="3TrafficLights1" iconId="2"/>
              <x14:cfIcon iconSet="3TrafficLights1" iconId="2"/>
              <x14:cfIcon iconSet="3TrafficLights1" iconId="0"/>
            </x14:iconSet>
          </x14:cfRule>
          <xm:sqref>F21:F22</xm:sqref>
        </x14:conditionalFormatting>
        <x14:conditionalFormatting xmlns:xm="http://schemas.microsoft.com/office/excel/2006/main">
          <x14:cfRule type="iconSet" priority="8" id="{21A61865-753F-4CD8-A832-C463D227CC05}">
            <x14:iconSet custom="1">
              <x14:cfvo type="percent">
                <xm:f>0</xm:f>
              </x14:cfvo>
              <x14:cfvo type="num">
                <xm:f>0</xm:f>
              </x14:cfvo>
              <x14:cfvo type="num" gte="0">
                <xm:f>0</xm:f>
              </x14:cfvo>
              <x14:cfIcon iconSet="3TrafficLights1" iconId="2"/>
              <x14:cfIcon iconSet="3TrafficLights1" iconId="2"/>
              <x14:cfIcon iconSet="3TrafficLights1" iconId="0"/>
            </x14:iconSet>
          </x14:cfRule>
          <xm:sqref>E6</xm:sqref>
        </x14:conditionalFormatting>
        <x14:conditionalFormatting xmlns:xm="http://schemas.microsoft.com/office/excel/2006/main">
          <x14:cfRule type="iconSet" priority="9" id="{63D5764C-BD93-4414-BE71-E55EA74420AC}">
            <x14:iconSet custom="1">
              <x14:cfvo type="percent">
                <xm:f>0</xm:f>
              </x14:cfvo>
              <x14:cfvo type="num">
                <xm:f>0</xm:f>
              </x14:cfvo>
              <x14:cfvo type="num" gte="0">
                <xm:f>0</xm:f>
              </x14:cfvo>
              <x14:cfIcon iconSet="3TrafficLights1" iconId="2"/>
              <x14:cfIcon iconSet="3TrafficLights1" iconId="2"/>
              <x14:cfIcon iconSet="3TrafficLights1" iconId="0"/>
            </x14:iconSet>
          </x14:cfRule>
          <xm:sqref>E7:E13</xm:sqref>
        </x14:conditionalFormatting>
        <x14:conditionalFormatting xmlns:xm="http://schemas.microsoft.com/office/excel/2006/main">
          <x14:cfRule type="iconSet" priority="6" id="{10756CA3-0C4F-472C-B832-AEB2D849E26D}">
            <x14:iconSet custom="1">
              <x14:cfvo type="percent">
                <xm:f>0</xm:f>
              </x14:cfvo>
              <x14:cfvo type="num">
                <xm:f>0</xm:f>
              </x14:cfvo>
              <x14:cfvo type="num" gte="0">
                <xm:f>0</xm:f>
              </x14:cfvo>
              <x14:cfIcon iconSet="3TrafficLights1" iconId="2"/>
              <x14:cfIcon iconSet="3TrafficLights1" iconId="2"/>
              <x14:cfIcon iconSet="3TrafficLights1" iconId="0"/>
            </x14:iconSet>
          </x14:cfRule>
          <xm:sqref>E16</xm:sqref>
        </x14:conditionalFormatting>
        <x14:conditionalFormatting xmlns:xm="http://schemas.microsoft.com/office/excel/2006/main">
          <x14:cfRule type="iconSet" priority="7" id="{2D79E8E2-2703-4629-A79F-427917D74E83}">
            <x14:iconSet custom="1">
              <x14:cfvo type="percent">
                <xm:f>0</xm:f>
              </x14:cfvo>
              <x14:cfvo type="num">
                <xm:f>0</xm:f>
              </x14:cfvo>
              <x14:cfvo type="num" gte="0">
                <xm:f>0</xm:f>
              </x14:cfvo>
              <x14:cfIcon iconSet="3TrafficLights1" iconId="2"/>
              <x14:cfIcon iconSet="3TrafficLights1" iconId="2"/>
              <x14:cfIcon iconSet="3TrafficLights1" iconId="0"/>
            </x14:iconSet>
          </x14:cfRule>
          <xm:sqref>E17:E18</xm:sqref>
        </x14:conditionalFormatting>
        <x14:conditionalFormatting xmlns:xm="http://schemas.microsoft.com/office/excel/2006/main">
          <x14:cfRule type="iconSet" priority="4" id="{AB2D01E8-67FD-4542-A526-859CCC4AE079}">
            <x14:iconSet custom="1">
              <x14:cfvo type="percent">
                <xm:f>0</xm:f>
              </x14:cfvo>
              <x14:cfvo type="num">
                <xm:f>0</xm:f>
              </x14:cfvo>
              <x14:cfvo type="num" gte="0">
                <xm:f>0</xm:f>
              </x14:cfvo>
              <x14:cfIcon iconSet="3TrafficLights1" iconId="2"/>
              <x14:cfIcon iconSet="3TrafficLights1" iconId="2"/>
              <x14:cfIcon iconSet="3TrafficLights1" iconId="0"/>
            </x14:iconSet>
          </x14:cfRule>
          <xm:sqref>E21</xm:sqref>
        </x14:conditionalFormatting>
        <x14:conditionalFormatting xmlns:xm="http://schemas.microsoft.com/office/excel/2006/main">
          <x14:cfRule type="iconSet" priority="5" id="{7372ED51-6EF9-4AC7-A3BA-0236830675ED}">
            <x14:iconSet custom="1">
              <x14:cfvo type="percent">
                <xm:f>0</xm:f>
              </x14:cfvo>
              <x14:cfvo type="num">
                <xm:f>0</xm:f>
              </x14:cfvo>
              <x14:cfvo type="num" gte="0">
                <xm:f>0</xm:f>
              </x14:cfvo>
              <x14:cfIcon iconSet="3TrafficLights1" iconId="2"/>
              <x14:cfIcon iconSet="3TrafficLights1" iconId="2"/>
              <x14:cfIcon iconSet="3TrafficLights1" iconId="0"/>
            </x14:iconSet>
          </x14:cfRule>
          <xm:sqref>E22</xm:sqref>
        </x14:conditionalFormatting>
        <x14:conditionalFormatting xmlns:xm="http://schemas.microsoft.com/office/excel/2006/main">
          <x14:cfRule type="iconSet" priority="3" id="{06D70B12-144C-47FC-B279-9DDED3EE6CB0}">
            <x14:iconSet custom="1">
              <x14:cfvo type="percent">
                <xm:f>0</xm:f>
              </x14:cfvo>
              <x14:cfvo type="num">
                <xm:f>0</xm:f>
              </x14:cfvo>
              <x14:cfvo type="num" gte="0">
                <xm:f>0</xm:f>
              </x14:cfvo>
              <x14:cfIcon iconSet="3TrafficLights1" iconId="2"/>
              <x14:cfIcon iconSet="3TrafficLights1" iconId="2"/>
              <x14:cfIcon iconSet="3TrafficLights1" iconId="0"/>
            </x14:iconSet>
          </x14:cfRule>
          <xm:sqref>E26</xm:sqref>
        </x14:conditionalFormatting>
        <x14:conditionalFormatting xmlns:xm="http://schemas.microsoft.com/office/excel/2006/main">
          <x14:cfRule type="iconSet" priority="2" id="{AFF92634-C0D8-4370-973D-ECA33E557B57}">
            <x14:iconSet custom="1">
              <x14:cfvo type="percent">
                <xm:f>0</xm:f>
              </x14:cfvo>
              <x14:cfvo type="num">
                <xm:f>0</xm:f>
              </x14:cfvo>
              <x14:cfvo type="num" gte="0">
                <xm:f>0</xm:f>
              </x14:cfvo>
              <x14:cfIcon iconSet="3TrafficLights1" iconId="2"/>
              <x14:cfIcon iconSet="3TrafficLights1" iconId="2"/>
              <x14:cfIcon iconSet="3TrafficLights1" iconId="0"/>
            </x14:iconSet>
          </x14:cfRule>
          <xm:sqref>E30:E31</xm:sqref>
        </x14:conditionalFormatting>
        <x14:conditionalFormatting xmlns:xm="http://schemas.microsoft.com/office/excel/2006/main">
          <x14:cfRule type="iconSet" priority="1" id="{1C0EACB9-A764-4CEE-A745-DBEA819A47CD}">
            <x14:iconSet custom="1">
              <x14:cfvo type="percent">
                <xm:f>0</xm:f>
              </x14:cfvo>
              <x14:cfvo type="num">
                <xm:f>0</xm:f>
              </x14:cfvo>
              <x14:cfvo type="num" gte="0">
                <xm:f>0</xm:f>
              </x14:cfvo>
              <x14:cfIcon iconSet="3TrafficLights1" iconId="2"/>
              <x14:cfIcon iconSet="3TrafficLights1" iconId="2"/>
              <x14:cfIcon iconSet="3TrafficLights1" iconId="0"/>
            </x14:iconSet>
          </x14:cfRule>
          <xm:sqref>E34:E38</xm:sqref>
        </x14:conditionalFormatting>
        <x14:conditionalFormatting xmlns:xm="http://schemas.microsoft.com/office/excel/2006/main">
          <x14:cfRule type="iconSet" priority="75" id="{BDD7C226-B509-45D1-BC92-85D0F56F0E6F}">
            <x14:iconSet custom="1">
              <x14:cfvo type="percent">
                <xm:f>0</xm:f>
              </x14:cfvo>
              <x14:cfvo type="num">
                <xm:f>0</xm:f>
              </x14:cfvo>
              <x14:cfvo type="num" gte="0">
                <xm:f>0</xm:f>
              </x14:cfvo>
              <x14:cfIcon iconSet="3TrafficLights1" iconId="2"/>
              <x14:cfIcon iconSet="3TrafficLights1" iconId="2"/>
              <x14:cfIcon iconSet="3TrafficLights1" iconId="0"/>
            </x14:iconSet>
          </x14:cfRule>
          <xm:sqref>E27:F29 E4:F5 E19:F20 E32:F33 E23:F25 E14:F15 F6:F13 F17:F18 E39:F48 F34:F38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F32"/>
  <sheetViews>
    <sheetView zoomScaleNormal="100" workbookViewId="0">
      <selection activeCell="A2" sqref="A2:A3"/>
    </sheetView>
  </sheetViews>
  <sheetFormatPr defaultRowHeight="12.75" x14ac:dyDescent="0.2"/>
  <cols>
    <col min="1" max="1" width="55.42578125" style="1" customWidth="1"/>
    <col min="2" max="2" width="17" style="3" customWidth="1"/>
    <col min="3" max="3" width="13.5703125" customWidth="1"/>
    <col min="4" max="4" width="12.7109375" customWidth="1"/>
    <col min="5" max="5" width="18.140625" bestFit="1" customWidth="1"/>
    <col min="6" max="6" width="16.42578125" bestFit="1" customWidth="1"/>
  </cols>
  <sheetData>
    <row r="1" spans="1:6" ht="18" x14ac:dyDescent="0.2">
      <c r="A1" s="454" t="s">
        <v>204</v>
      </c>
      <c r="B1" s="455"/>
      <c r="C1" s="455"/>
      <c r="D1" s="455"/>
      <c r="E1" s="455"/>
      <c r="F1" s="456"/>
    </row>
    <row r="2" spans="1:6" ht="33.75" customHeight="1" thickBot="1" x14ac:dyDescent="0.25">
      <c r="A2" s="457" t="s">
        <v>3</v>
      </c>
      <c r="B2" s="459" t="s">
        <v>65</v>
      </c>
      <c r="C2" s="461" t="s">
        <v>66</v>
      </c>
      <c r="D2" s="463" t="s">
        <v>11</v>
      </c>
      <c r="E2" s="463" t="s">
        <v>77</v>
      </c>
      <c r="F2" s="466"/>
    </row>
    <row r="3" spans="1:6" ht="14.25" customHeight="1" thickTop="1" x14ac:dyDescent="0.2">
      <c r="A3" s="458"/>
      <c r="B3" s="460"/>
      <c r="C3" s="462"/>
      <c r="D3" s="464"/>
      <c r="E3" s="15" t="s">
        <v>67</v>
      </c>
      <c r="F3" s="182" t="s">
        <v>68</v>
      </c>
    </row>
    <row r="4" spans="1:6" ht="14.25" customHeight="1" x14ac:dyDescent="0.2">
      <c r="A4" s="126" t="s">
        <v>78</v>
      </c>
      <c r="B4" s="127">
        <v>23.1</v>
      </c>
      <c r="C4" s="127">
        <v>0.8</v>
      </c>
      <c r="D4" s="161">
        <v>23.9</v>
      </c>
      <c r="E4" s="128">
        <f>D4-B4</f>
        <v>0.79999999999999716</v>
      </c>
      <c r="F4" s="183">
        <f>D4-(B4+C4)</f>
        <v>0</v>
      </c>
    </row>
    <row r="5" spans="1:6" s="4" customFormat="1" ht="51" x14ac:dyDescent="0.2">
      <c r="A5" s="189" t="s">
        <v>90</v>
      </c>
      <c r="B5" s="12"/>
      <c r="C5" s="12"/>
      <c r="D5" s="13"/>
      <c r="E5" s="45">
        <v>0.8</v>
      </c>
      <c r="F5" s="184"/>
    </row>
    <row r="6" spans="1:6" s="4" customFormat="1" ht="15" x14ac:dyDescent="0.2">
      <c r="A6" s="126" t="s">
        <v>79</v>
      </c>
      <c r="B6" s="127">
        <v>15.9</v>
      </c>
      <c r="C6" s="127">
        <v>0</v>
      </c>
      <c r="D6" s="161">
        <v>15.9</v>
      </c>
      <c r="E6" s="128">
        <f>D6-B6</f>
        <v>0</v>
      </c>
      <c r="F6" s="183">
        <f>D6-(B6+C6)</f>
        <v>0</v>
      </c>
    </row>
    <row r="7" spans="1:6" s="4" customFormat="1" ht="51" x14ac:dyDescent="0.2">
      <c r="A7" s="189" t="s">
        <v>92</v>
      </c>
      <c r="B7" s="12"/>
      <c r="C7" s="12"/>
      <c r="D7" s="13"/>
      <c r="E7" s="45">
        <v>0.3</v>
      </c>
      <c r="F7" s="184"/>
    </row>
    <row r="8" spans="1:6" s="4" customFormat="1" ht="38.25" x14ac:dyDescent="0.2">
      <c r="A8" s="189" t="s">
        <v>91</v>
      </c>
      <c r="B8" s="12"/>
      <c r="C8" s="12"/>
      <c r="D8" s="13"/>
      <c r="E8" s="45">
        <v>-0.4</v>
      </c>
      <c r="F8" s="184"/>
    </row>
    <row r="9" spans="1:6" s="4" customFormat="1" ht="38.25" x14ac:dyDescent="0.2">
      <c r="A9" s="300" t="s">
        <v>183</v>
      </c>
      <c r="B9" s="12"/>
      <c r="C9" s="12"/>
      <c r="D9" s="13"/>
      <c r="E9" s="45">
        <v>0.6</v>
      </c>
      <c r="F9" s="184"/>
    </row>
    <row r="10" spans="1:6" s="4" customFormat="1" ht="38.25" x14ac:dyDescent="0.2">
      <c r="A10" s="300" t="s">
        <v>184</v>
      </c>
      <c r="B10" s="12"/>
      <c r="C10" s="12"/>
      <c r="D10" s="13"/>
      <c r="E10" s="45">
        <v>-0.5</v>
      </c>
      <c r="F10" s="184"/>
    </row>
    <row r="11" spans="1:6" s="4" customFormat="1" ht="14.25" customHeight="1" x14ac:dyDescent="0.2">
      <c r="A11" s="126" t="s">
        <v>80</v>
      </c>
      <c r="B11" s="127">
        <v>18.8</v>
      </c>
      <c r="C11" s="127">
        <v>0.2</v>
      </c>
      <c r="D11" s="161">
        <v>18.7</v>
      </c>
      <c r="E11" s="128">
        <f>D11-B11</f>
        <v>-0.10000000000000142</v>
      </c>
      <c r="F11" s="183">
        <f>D11-(B11+C11)</f>
        <v>-0.30000000000000071</v>
      </c>
    </row>
    <row r="12" spans="1:6" s="4" customFormat="1" ht="25.5" x14ac:dyDescent="0.2">
      <c r="A12" s="189" t="s">
        <v>124</v>
      </c>
      <c r="B12" s="12"/>
      <c r="C12" s="12"/>
      <c r="D12" s="13"/>
      <c r="E12" s="45"/>
      <c r="F12" s="184"/>
    </row>
    <row r="13" spans="1:6" s="4" customFormat="1" ht="14.25" customHeight="1" x14ac:dyDescent="0.2">
      <c r="A13" s="126" t="s">
        <v>81</v>
      </c>
      <c r="B13" s="127">
        <v>17.899999999999999</v>
      </c>
      <c r="C13" s="127">
        <v>1.1000000000000001</v>
      </c>
      <c r="D13" s="161">
        <v>16.899999999999999</v>
      </c>
      <c r="E13" s="128">
        <f>D13-B13</f>
        <v>-1</v>
      </c>
      <c r="F13" s="183">
        <f>D13-(B13+C13)</f>
        <v>-2.1000000000000014</v>
      </c>
    </row>
    <row r="14" spans="1:6" s="4" customFormat="1" ht="45" customHeight="1" x14ac:dyDescent="0.2">
      <c r="A14" s="188" t="s">
        <v>96</v>
      </c>
      <c r="B14" s="12"/>
      <c r="C14" s="12"/>
      <c r="D14" s="13"/>
      <c r="E14" s="45"/>
      <c r="F14" s="184"/>
    </row>
    <row r="15" spans="1:6" s="4" customFormat="1" ht="71.25" x14ac:dyDescent="0.2">
      <c r="A15" s="188" t="s">
        <v>94</v>
      </c>
      <c r="B15" s="12"/>
      <c r="C15" s="12"/>
      <c r="D15" s="13"/>
      <c r="E15" s="45">
        <v>-0.6</v>
      </c>
      <c r="F15" s="184"/>
    </row>
    <row r="16" spans="1:6" s="4" customFormat="1" ht="28.5" x14ac:dyDescent="0.2">
      <c r="A16" s="188" t="s">
        <v>95</v>
      </c>
      <c r="B16" s="12"/>
      <c r="C16" s="12"/>
      <c r="D16" s="13"/>
      <c r="E16" s="45">
        <v>-0.1</v>
      </c>
      <c r="F16" s="184"/>
    </row>
    <row r="17" spans="1:6" ht="33.75" customHeight="1" x14ac:dyDescent="0.2">
      <c r="A17" s="188" t="s">
        <v>93</v>
      </c>
      <c r="B17" s="12"/>
      <c r="C17" s="12"/>
      <c r="D17" s="13"/>
      <c r="E17" s="45">
        <v>0.3</v>
      </c>
      <c r="F17" s="184"/>
    </row>
    <row r="18" spans="1:6" s="5" customFormat="1" ht="14.25" customHeight="1" x14ac:dyDescent="0.2">
      <c r="A18" s="126" t="s">
        <v>82</v>
      </c>
      <c r="B18" s="127">
        <v>2.2999999999999998</v>
      </c>
      <c r="C18" s="127">
        <v>0.4</v>
      </c>
      <c r="D18" s="161">
        <v>2.4</v>
      </c>
      <c r="E18" s="128">
        <f>D18-B18</f>
        <v>0.10000000000000009</v>
      </c>
      <c r="F18" s="183">
        <f>D18-(B18+C18)</f>
        <v>-0.29999999999999982</v>
      </c>
    </row>
    <row r="19" spans="1:6" s="5" customFormat="1" ht="51" x14ac:dyDescent="0.2">
      <c r="A19" s="189" t="s">
        <v>185</v>
      </c>
      <c r="B19" s="10"/>
      <c r="C19" s="10"/>
      <c r="D19" s="162"/>
      <c r="E19" s="45">
        <v>0.1</v>
      </c>
      <c r="F19" s="185"/>
    </row>
    <row r="20" spans="1:6" s="5" customFormat="1" ht="14.25" customHeight="1" x14ac:dyDescent="0.2">
      <c r="A20" s="190"/>
      <c r="B20" s="11"/>
      <c r="C20" s="11"/>
      <c r="D20" s="113"/>
      <c r="E20" s="116"/>
      <c r="F20" s="186"/>
    </row>
    <row r="21" spans="1:6" s="5" customFormat="1" ht="14.25" customHeight="1" x14ac:dyDescent="0.2">
      <c r="A21" s="205" t="s">
        <v>12</v>
      </c>
      <c r="B21" s="9"/>
      <c r="C21" s="6"/>
      <c r="D21" s="114"/>
      <c r="E21" s="117">
        <f>E16+E15+E12+E8</f>
        <v>-1.1000000000000001</v>
      </c>
      <c r="F21" s="191">
        <f>F18+F13+F6</f>
        <v>-2.4000000000000012</v>
      </c>
    </row>
    <row r="22" spans="1:6" ht="14.25" x14ac:dyDescent="0.2">
      <c r="A22" s="205" t="s">
        <v>15</v>
      </c>
      <c r="B22" s="7"/>
      <c r="C22" s="7"/>
      <c r="D22" s="115"/>
      <c r="E22" s="80">
        <f>E18+E17+E7+E4</f>
        <v>1.4999999999999973</v>
      </c>
      <c r="F22" s="192">
        <f>F11</f>
        <v>-0.30000000000000071</v>
      </c>
    </row>
    <row r="23" spans="1:6" ht="16.5" thickBot="1" x14ac:dyDescent="0.25">
      <c r="A23" s="206" t="s">
        <v>0</v>
      </c>
      <c r="B23" s="163">
        <f>B4+B6+B11+B13+B18</f>
        <v>77.999999999999986</v>
      </c>
      <c r="C23" s="163">
        <f>C4+C6+C11+C13+C18</f>
        <v>2.5</v>
      </c>
      <c r="D23" s="164">
        <f>D4+D6+D11+D13+D18</f>
        <v>77.800000000000011</v>
      </c>
      <c r="E23" s="46">
        <f>E4+E6+E11+E13+E18</f>
        <v>-0.20000000000000417</v>
      </c>
      <c r="F23" s="187">
        <f>F4+F6+F11+F13+F18</f>
        <v>-2.700000000000002</v>
      </c>
    </row>
    <row r="24" spans="1:6" ht="16.5" thickTop="1" x14ac:dyDescent="0.2">
      <c r="A24" s="301"/>
      <c r="B24" s="302"/>
      <c r="C24" s="302"/>
      <c r="D24" s="302"/>
      <c r="E24" s="302"/>
      <c r="F24" s="302"/>
    </row>
    <row r="25" spans="1:6" x14ac:dyDescent="0.2">
      <c r="A25" s="159" t="s">
        <v>97</v>
      </c>
      <c r="B25" s="413">
        <v>2.2000000000000002</v>
      </c>
    </row>
    <row r="26" spans="1:6" x14ac:dyDescent="0.2">
      <c r="A26" s="159" t="s">
        <v>98</v>
      </c>
      <c r="B26" s="413">
        <v>0.4</v>
      </c>
    </row>
    <row r="32" spans="1:6" x14ac:dyDescent="0.2">
      <c r="E32" s="8"/>
    </row>
  </sheetData>
  <dataConsolidate>
    <dataRefs count="1">
      <dataRef ref="H5:H6" sheet="S &amp; S (3)" r:id="rId1"/>
    </dataRefs>
  </dataConsolidate>
  <mergeCells count="6">
    <mergeCell ref="E2:F2"/>
    <mergeCell ref="B2:B3"/>
    <mergeCell ref="C2:C3"/>
    <mergeCell ref="D2:D3"/>
    <mergeCell ref="A1:F1"/>
    <mergeCell ref="A2:A3"/>
  </mergeCells>
  <pageMargins left="0.70866141732283472" right="0.70866141732283472" top="0.74803149606299213" bottom="0.74803149606299213" header="0.31496062992125984" footer="0.31496062992125984"/>
  <pageSetup paperSize="9" scale="66"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 id="{029A271A-5906-4D5E-A34F-5492D39B43F6}">
            <x14:iconSet custom="1">
              <x14:cfvo type="percent">
                <xm:f>0</xm:f>
              </x14:cfvo>
              <x14:cfvo type="num">
                <xm:f>0</xm:f>
              </x14:cfvo>
              <x14:cfvo type="num" gte="0">
                <xm:f>0</xm:f>
              </x14:cfvo>
              <x14:cfIcon iconSet="3TrafficLights1" iconId="2"/>
              <x14:cfIcon iconSet="3TrafficLights1" iconId="2"/>
              <x14:cfIcon iconSet="3TrafficLights1" iconId="0"/>
            </x14:iconSet>
          </x14:cfRule>
          <xm:sqref>E9:F10</xm:sqref>
        </x14:conditionalFormatting>
        <x14:conditionalFormatting xmlns:xm="http://schemas.microsoft.com/office/excel/2006/main">
          <x14:cfRule type="iconSet" priority="3" id="{10044BF7-1B32-4192-8CE9-0FB5FF42084A}">
            <x14:iconSet custom="1">
              <x14:cfvo type="percent">
                <xm:f>0</xm:f>
              </x14:cfvo>
              <x14:cfvo type="num">
                <xm:f>0</xm:f>
              </x14:cfvo>
              <x14:cfvo type="num" gte="0">
                <xm:f>0</xm:f>
              </x14:cfvo>
              <x14:cfIcon iconSet="3TrafficLights1" iconId="2"/>
              <x14:cfIcon iconSet="3TrafficLights1" iconId="2"/>
              <x14:cfIcon iconSet="3TrafficLights1" iconId="0"/>
            </x14:iconSet>
          </x14:cfRule>
          <xm:sqref>E23:F24</xm:sqref>
        </x14:conditionalFormatting>
        <x14:conditionalFormatting xmlns:xm="http://schemas.microsoft.com/office/excel/2006/main">
          <x14:cfRule type="iconSet" priority="2" id="{06B6E758-D214-4548-829C-28C0393CADF6}">
            <x14:iconSet custom="1">
              <x14:cfvo type="percent">
                <xm:f>0</xm:f>
              </x14:cfvo>
              <x14:cfvo type="num">
                <xm:f>0</xm:f>
              </x14:cfvo>
              <x14:cfvo type="num" gte="0">
                <xm:f>0</xm:f>
              </x14:cfvo>
              <x14:cfIcon iconSet="3TrafficLights1" iconId="2"/>
              <x14:cfIcon iconSet="3TrafficLights1" iconId="2"/>
              <x14:cfIcon iconSet="3TrafficLights1" iconId="0"/>
            </x14:iconSet>
          </x14:cfRule>
          <xm:sqref>E12</xm:sqref>
        </x14:conditionalFormatting>
        <x14:conditionalFormatting xmlns:xm="http://schemas.microsoft.com/office/excel/2006/main">
          <x14:cfRule type="iconSet" priority="4" id="{0293D12D-660D-4EB2-8736-A185DB9F4E4A}">
            <x14:iconSet custom="1">
              <x14:cfvo type="percent">
                <xm:f>0</xm:f>
              </x14:cfvo>
              <x14:cfvo type="num">
                <xm:f>0</xm:f>
              </x14:cfvo>
              <x14:cfvo type="num" gte="0">
                <xm:f>0</xm:f>
              </x14:cfvo>
              <x14:cfIcon iconSet="3TrafficLights1" iconId="2"/>
              <x14:cfIcon iconSet="3TrafficLights1" iconId="2"/>
              <x14:cfIcon iconSet="3TrafficLights1" iconId="0"/>
            </x14:iconSet>
          </x14:cfRule>
          <xm:sqref>E13:F20 E4:F8 F12 E11:F11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L94"/>
  <sheetViews>
    <sheetView tabSelected="1" zoomScale="106" zoomScaleNormal="106" workbookViewId="0">
      <pane ySplit="3" topLeftCell="A43" activePane="bottomLeft" state="frozenSplit"/>
      <selection pane="bottomLeft" activeCell="B49" sqref="B49"/>
    </sheetView>
  </sheetViews>
  <sheetFormatPr defaultRowHeight="12.75" x14ac:dyDescent="0.2"/>
  <cols>
    <col min="1" max="1" width="59.85546875" style="1" customWidth="1"/>
    <col min="2" max="2" width="16.7109375" style="3" customWidth="1"/>
    <col min="3" max="3" width="13.7109375" style="3" customWidth="1"/>
    <col min="4" max="4" width="13" style="3" customWidth="1"/>
    <col min="5" max="5" width="18.140625" style="3" bestFit="1" customWidth="1"/>
    <col min="6" max="6" width="16.42578125" style="3" bestFit="1" customWidth="1"/>
  </cols>
  <sheetData>
    <row r="1" spans="1:6" ht="18" x14ac:dyDescent="0.2">
      <c r="A1" s="454" t="s">
        <v>204</v>
      </c>
      <c r="B1" s="455"/>
      <c r="C1" s="455"/>
      <c r="D1" s="455"/>
      <c r="E1" s="455"/>
      <c r="F1" s="456"/>
    </row>
    <row r="2" spans="1:6" ht="30.75" customHeight="1" thickBot="1" x14ac:dyDescent="0.25">
      <c r="A2" s="457" t="s">
        <v>4</v>
      </c>
      <c r="B2" s="467" t="s">
        <v>65</v>
      </c>
      <c r="C2" s="469" t="s">
        <v>66</v>
      </c>
      <c r="D2" s="471" t="s">
        <v>11</v>
      </c>
      <c r="E2" s="473" t="s">
        <v>83</v>
      </c>
      <c r="F2" s="467"/>
    </row>
    <row r="3" spans="1:6" ht="31.5" customHeight="1" x14ac:dyDescent="0.2">
      <c r="A3" s="458"/>
      <c r="B3" s="468"/>
      <c r="C3" s="470"/>
      <c r="D3" s="472"/>
      <c r="E3" s="373" t="s">
        <v>67</v>
      </c>
      <c r="F3" s="373" t="s">
        <v>68</v>
      </c>
    </row>
    <row r="4" spans="1:6" ht="15" x14ac:dyDescent="0.2">
      <c r="A4" s="338" t="s">
        <v>143</v>
      </c>
      <c r="B4" s="395">
        <v>-14.8</v>
      </c>
      <c r="C4" s="395">
        <v>0</v>
      </c>
      <c r="D4" s="395">
        <v>-15.7</v>
      </c>
      <c r="E4" s="387">
        <v>-0.89999999999999858</v>
      </c>
      <c r="F4" s="378">
        <v>-0.89999999999999858</v>
      </c>
    </row>
    <row r="5" spans="1:6" ht="14.25" x14ac:dyDescent="0.2">
      <c r="A5" s="346" t="s">
        <v>144</v>
      </c>
      <c r="B5" s="345">
        <v>-14.8</v>
      </c>
      <c r="C5" s="345">
        <v>0</v>
      </c>
      <c r="D5" s="347">
        <v>-15.7</v>
      </c>
      <c r="E5" s="374">
        <v>-0.89999999999999858</v>
      </c>
      <c r="F5" s="374">
        <v>-0.89999999999999858</v>
      </c>
    </row>
    <row r="6" spans="1:6" ht="42.75" x14ac:dyDescent="0.2">
      <c r="A6" s="371" t="s">
        <v>212</v>
      </c>
      <c r="B6" s="360"/>
      <c r="C6" s="360"/>
      <c r="D6" s="349"/>
      <c r="E6" s="375">
        <v>-0.9</v>
      </c>
      <c r="F6" s="375"/>
    </row>
    <row r="7" spans="1:6" ht="15" x14ac:dyDescent="0.2">
      <c r="A7" s="339" t="s">
        <v>145</v>
      </c>
      <c r="B7" s="395">
        <v>247.1</v>
      </c>
      <c r="C7" s="395">
        <v>3.2</v>
      </c>
      <c r="D7" s="395">
        <v>254.1</v>
      </c>
      <c r="E7" s="378">
        <v>7</v>
      </c>
      <c r="F7" s="378">
        <v>3.8000000000000114</v>
      </c>
    </row>
    <row r="8" spans="1:6" ht="14.25" x14ac:dyDescent="0.2">
      <c r="A8" s="346" t="s">
        <v>146</v>
      </c>
      <c r="B8" s="345">
        <v>200</v>
      </c>
      <c r="C8" s="345">
        <v>0</v>
      </c>
      <c r="D8" s="347">
        <v>206</v>
      </c>
      <c r="E8" s="374">
        <v>6</v>
      </c>
      <c r="F8" s="374">
        <v>6</v>
      </c>
    </row>
    <row r="9" spans="1:6" ht="85.5" x14ac:dyDescent="0.2">
      <c r="A9" s="342" t="s">
        <v>229</v>
      </c>
      <c r="B9" s="336"/>
      <c r="C9" s="336"/>
      <c r="D9" s="337"/>
      <c r="E9" s="376">
        <v>6</v>
      </c>
      <c r="F9" s="376"/>
    </row>
    <row r="10" spans="1:6" ht="14.25" x14ac:dyDescent="0.2">
      <c r="A10" s="346" t="s">
        <v>147</v>
      </c>
      <c r="B10" s="345">
        <v>21</v>
      </c>
      <c r="C10" s="345">
        <v>0.4</v>
      </c>
      <c r="D10" s="347">
        <v>20.7</v>
      </c>
      <c r="E10" s="374">
        <v>-0.30000000000000071</v>
      </c>
      <c r="F10" s="374">
        <v>-0.69999999999999929</v>
      </c>
    </row>
    <row r="11" spans="1:6" ht="14.25" x14ac:dyDescent="0.2">
      <c r="A11" s="355" t="s">
        <v>213</v>
      </c>
      <c r="B11" s="340"/>
      <c r="C11" s="340"/>
      <c r="D11" s="341"/>
      <c r="E11" s="377">
        <v>-0.3</v>
      </c>
      <c r="F11" s="377"/>
    </row>
    <row r="12" spans="1:6" ht="14.25" x14ac:dyDescent="0.2">
      <c r="A12" s="346" t="s">
        <v>148</v>
      </c>
      <c r="B12" s="345">
        <v>11</v>
      </c>
      <c r="C12" s="345">
        <v>0.2</v>
      </c>
      <c r="D12" s="347">
        <v>11.5</v>
      </c>
      <c r="E12" s="374">
        <v>0.5</v>
      </c>
      <c r="F12" s="374">
        <v>0.30000000000000071</v>
      </c>
    </row>
    <row r="13" spans="1:6" s="268" customFormat="1" ht="85.5" x14ac:dyDescent="0.2">
      <c r="A13" s="401" t="s">
        <v>230</v>
      </c>
      <c r="B13" s="340"/>
      <c r="C13" s="340"/>
      <c r="D13" s="341"/>
      <c r="E13" s="377">
        <v>-0.5</v>
      </c>
      <c r="F13" s="377"/>
    </row>
    <row r="14" spans="1:6" ht="14.25" x14ac:dyDescent="0.2">
      <c r="A14" s="346" t="s">
        <v>149</v>
      </c>
      <c r="B14" s="345">
        <v>1.1000000000000001</v>
      </c>
      <c r="C14" s="345">
        <v>0</v>
      </c>
      <c r="D14" s="347">
        <v>1.4</v>
      </c>
      <c r="E14" s="374">
        <v>0.29999999999999982</v>
      </c>
      <c r="F14" s="374">
        <v>0.29999999999999982</v>
      </c>
    </row>
    <row r="15" spans="1:6" ht="85.5" x14ac:dyDescent="0.2">
      <c r="A15" s="343" t="s">
        <v>231</v>
      </c>
      <c r="B15" s="340"/>
      <c r="C15" s="340"/>
      <c r="D15" s="341"/>
      <c r="E15" s="377">
        <v>0.3</v>
      </c>
      <c r="F15" s="377"/>
    </row>
    <row r="16" spans="1:6" ht="14.25" x14ac:dyDescent="0.2">
      <c r="A16" s="346" t="s">
        <v>150</v>
      </c>
      <c r="B16" s="345">
        <v>10.5</v>
      </c>
      <c r="C16" s="345">
        <v>2.4</v>
      </c>
      <c r="D16" s="347">
        <v>11.2</v>
      </c>
      <c r="E16" s="374">
        <v>0.69999999999999929</v>
      </c>
      <c r="F16" s="374">
        <v>-1.7000000000000006</v>
      </c>
    </row>
    <row r="17" spans="1:6" s="268" customFormat="1" ht="17.25" customHeight="1" x14ac:dyDescent="0.2">
      <c r="A17" s="401" t="s">
        <v>232</v>
      </c>
      <c r="B17" s="340"/>
      <c r="C17" s="340"/>
      <c r="D17" s="341"/>
      <c r="E17" s="377">
        <v>0.7</v>
      </c>
      <c r="F17" s="377"/>
    </row>
    <row r="18" spans="1:6" ht="99.75" x14ac:dyDescent="0.2">
      <c r="A18" s="401" t="s">
        <v>233</v>
      </c>
      <c r="B18" s="340"/>
      <c r="C18" s="340"/>
      <c r="D18" s="341"/>
      <c r="E18" s="377"/>
      <c r="F18" s="377"/>
    </row>
    <row r="19" spans="1:6" s="268" customFormat="1" ht="57" x14ac:dyDescent="0.2">
      <c r="A19" s="402" t="s">
        <v>214</v>
      </c>
      <c r="B19" s="340"/>
      <c r="C19" s="340"/>
      <c r="D19" s="341"/>
      <c r="E19" s="377"/>
      <c r="F19" s="377"/>
    </row>
    <row r="20" spans="1:6" s="268" customFormat="1" ht="14.25" x14ac:dyDescent="0.2">
      <c r="A20" s="346" t="s">
        <v>151</v>
      </c>
      <c r="B20" s="345">
        <v>3.5</v>
      </c>
      <c r="C20" s="345">
        <v>0</v>
      </c>
      <c r="D20" s="347">
        <v>3.3</v>
      </c>
      <c r="E20" s="374">
        <v>-0.20000000000000018</v>
      </c>
      <c r="F20" s="374">
        <v>-0.20000000000000018</v>
      </c>
    </row>
    <row r="21" spans="1:6" ht="15" x14ac:dyDescent="0.2">
      <c r="A21" s="356" t="s">
        <v>152</v>
      </c>
      <c r="B21" s="390">
        <v>-4.7</v>
      </c>
      <c r="C21" s="390">
        <v>0</v>
      </c>
      <c r="D21" s="390">
        <v>-5.5</v>
      </c>
      <c r="E21" s="390">
        <v>-0.79999999999999982</v>
      </c>
      <c r="F21" s="390">
        <v>-0.79999999999999982</v>
      </c>
    </row>
    <row r="22" spans="1:6" s="268" customFormat="1" ht="14.25" x14ac:dyDescent="0.2">
      <c r="A22" s="357" t="s">
        <v>153</v>
      </c>
      <c r="B22" s="358">
        <v>-4.7</v>
      </c>
      <c r="C22" s="358">
        <v>0</v>
      </c>
      <c r="D22" s="385">
        <v>-5.5</v>
      </c>
      <c r="E22" s="379">
        <v>-0.79999999999999982</v>
      </c>
      <c r="F22" s="379">
        <v>-0.79999999999999982</v>
      </c>
    </row>
    <row r="23" spans="1:6" s="268" customFormat="1" ht="28.5" x14ac:dyDescent="0.2">
      <c r="A23" s="396" t="s">
        <v>123</v>
      </c>
      <c r="B23" s="370"/>
      <c r="C23" s="370"/>
      <c r="D23" s="386"/>
      <c r="E23" s="381">
        <v>-0.8</v>
      </c>
      <c r="F23" s="381"/>
    </row>
    <row r="24" spans="1:6" s="268" customFormat="1" ht="15" x14ac:dyDescent="0.2">
      <c r="A24" s="366"/>
      <c r="B24" s="367"/>
      <c r="C24" s="367"/>
      <c r="D24" s="368"/>
      <c r="E24" s="388"/>
      <c r="F24" s="377"/>
    </row>
    <row r="25" spans="1:6" ht="15" x14ac:dyDescent="0.2">
      <c r="A25" s="356" t="s">
        <v>154</v>
      </c>
      <c r="B25" s="391">
        <v>0</v>
      </c>
      <c r="C25" s="391">
        <v>-0.1</v>
      </c>
      <c r="D25" s="391">
        <v>0.1</v>
      </c>
      <c r="E25" s="378">
        <v>0.1</v>
      </c>
      <c r="F25" s="378">
        <v>0.2</v>
      </c>
    </row>
    <row r="26" spans="1:6" s="268" customFormat="1" ht="14.25" x14ac:dyDescent="0.2">
      <c r="A26" s="357" t="s">
        <v>155</v>
      </c>
      <c r="B26" s="358">
        <v>0</v>
      </c>
      <c r="C26" s="385">
        <v>-0.1</v>
      </c>
      <c r="D26" s="385">
        <v>0.1</v>
      </c>
      <c r="E26" s="379">
        <v>0.1</v>
      </c>
      <c r="F26" s="379">
        <v>0.2</v>
      </c>
    </row>
    <row r="27" spans="1:6" s="268" customFormat="1" ht="14.25" x14ac:dyDescent="0.2">
      <c r="A27" s="366" t="s">
        <v>159</v>
      </c>
      <c r="B27" s="367"/>
      <c r="C27" s="367"/>
      <c r="D27" s="368"/>
      <c r="E27" s="377">
        <v>0.1</v>
      </c>
      <c r="F27" s="377"/>
    </row>
    <row r="28" spans="1:6" ht="15" x14ac:dyDescent="0.2">
      <c r="A28" s="356" t="s">
        <v>156</v>
      </c>
      <c r="B28" s="391">
        <v>383.4</v>
      </c>
      <c r="C28" s="391">
        <v>8.5</v>
      </c>
      <c r="D28" s="391">
        <v>382.3</v>
      </c>
      <c r="E28" s="378">
        <v>-1.0999999999999659</v>
      </c>
      <c r="F28" s="378">
        <v>-9.5999999999999659</v>
      </c>
    </row>
    <row r="29" spans="1:6" ht="14.25" x14ac:dyDescent="0.2">
      <c r="A29" s="357" t="s">
        <v>157</v>
      </c>
      <c r="B29" s="393">
        <v>108.2</v>
      </c>
      <c r="C29" s="393">
        <v>0.5</v>
      </c>
      <c r="D29" s="394">
        <v>106.9</v>
      </c>
      <c r="E29" s="379">
        <v>-1.2999999999999972</v>
      </c>
      <c r="F29" s="379">
        <v>-1.7999999999999972</v>
      </c>
    </row>
    <row r="30" spans="1:6" ht="28.5" x14ac:dyDescent="0.2">
      <c r="A30" s="396" t="s">
        <v>215</v>
      </c>
      <c r="B30" s="340"/>
      <c r="C30" s="340"/>
      <c r="D30" s="341"/>
      <c r="E30" s="377">
        <v>-1.6</v>
      </c>
      <c r="F30" s="377"/>
    </row>
    <row r="31" spans="1:6" ht="28.5" x14ac:dyDescent="0.2">
      <c r="A31" s="396" t="s">
        <v>158</v>
      </c>
      <c r="B31" s="340"/>
      <c r="C31" s="340"/>
      <c r="D31" s="341"/>
      <c r="E31" s="377">
        <v>0.7</v>
      </c>
      <c r="F31" s="377"/>
    </row>
    <row r="32" spans="1:6" ht="21.75" customHeight="1" x14ac:dyDescent="0.2">
      <c r="A32" s="403" t="s">
        <v>234</v>
      </c>
      <c r="B32" s="340"/>
      <c r="C32" s="340"/>
      <c r="D32" s="341"/>
      <c r="E32" s="377">
        <v>-0.4</v>
      </c>
      <c r="F32" s="377"/>
    </row>
    <row r="33" spans="1:8" ht="14.25" x14ac:dyDescent="0.2">
      <c r="A33" s="346" t="s">
        <v>235</v>
      </c>
      <c r="B33" s="345">
        <v>198.2</v>
      </c>
      <c r="C33" s="345">
        <v>6.3</v>
      </c>
      <c r="D33" s="347">
        <v>197.8</v>
      </c>
      <c r="E33" s="374">
        <v>-0.39999999999997726</v>
      </c>
      <c r="F33" s="374">
        <v>-6.6999999999999771</v>
      </c>
    </row>
    <row r="34" spans="1:8" ht="85.5" x14ac:dyDescent="0.2">
      <c r="A34" s="404" t="s">
        <v>216</v>
      </c>
      <c r="B34" s="359"/>
      <c r="C34" s="359"/>
      <c r="D34" s="348"/>
      <c r="E34" s="380">
        <v>-4.2</v>
      </c>
      <c r="F34" s="380"/>
      <c r="G34" s="4"/>
    </row>
    <row r="35" spans="1:8" ht="57" x14ac:dyDescent="0.2">
      <c r="A35" s="405" t="s">
        <v>122</v>
      </c>
      <c r="B35" s="360"/>
      <c r="C35" s="360"/>
      <c r="D35" s="349"/>
      <c r="E35" s="375">
        <v>0.7</v>
      </c>
      <c r="F35" s="375"/>
    </row>
    <row r="36" spans="1:8" ht="57" x14ac:dyDescent="0.2">
      <c r="A36" s="406" t="s">
        <v>217</v>
      </c>
      <c r="B36" s="340"/>
      <c r="C36" s="340"/>
      <c r="D36" s="341"/>
      <c r="E36" s="377">
        <v>2.4</v>
      </c>
      <c r="F36" s="377"/>
    </row>
    <row r="37" spans="1:8" ht="14.25" x14ac:dyDescent="0.2">
      <c r="A37" s="406" t="s">
        <v>159</v>
      </c>
      <c r="B37" s="340"/>
      <c r="C37" s="340"/>
      <c r="D37" s="341"/>
      <c r="E37" s="377">
        <v>0.7</v>
      </c>
      <c r="F37" s="377"/>
    </row>
    <row r="38" spans="1:8" ht="71.25" x14ac:dyDescent="0.2">
      <c r="A38" s="406" t="s">
        <v>218</v>
      </c>
      <c r="B38" s="340"/>
      <c r="C38" s="340"/>
      <c r="D38" s="341"/>
      <c r="E38" s="377"/>
      <c r="F38" s="377"/>
    </row>
    <row r="39" spans="1:8" ht="14.25" x14ac:dyDescent="0.2">
      <c r="A39" s="346" t="s">
        <v>160</v>
      </c>
      <c r="B39" s="345">
        <v>37</v>
      </c>
      <c r="C39" s="345">
        <v>0.8</v>
      </c>
      <c r="D39" s="347">
        <v>37.299999999999997</v>
      </c>
      <c r="E39" s="374">
        <v>0.29999999999999716</v>
      </c>
      <c r="F39" s="374">
        <v>-0.5</v>
      </c>
    </row>
    <row r="40" spans="1:8" ht="28.5" x14ac:dyDescent="0.2">
      <c r="A40" s="405" t="s">
        <v>118</v>
      </c>
      <c r="B40" s="360"/>
      <c r="C40" s="360"/>
      <c r="D40" s="349"/>
      <c r="E40" s="375">
        <v>0.4</v>
      </c>
      <c r="F40" s="375"/>
      <c r="G40" s="4"/>
    </row>
    <row r="41" spans="1:8" s="333" customFormat="1" ht="14.25" x14ac:dyDescent="0.2">
      <c r="A41" s="406" t="s">
        <v>236</v>
      </c>
      <c r="B41" s="340"/>
      <c r="C41" s="340"/>
      <c r="D41" s="341"/>
      <c r="E41" s="377">
        <v>-0.1</v>
      </c>
      <c r="F41" s="377"/>
      <c r="G41" s="4"/>
    </row>
    <row r="42" spans="1:8" ht="14.25" x14ac:dyDescent="0.2">
      <c r="A42" s="346" t="s">
        <v>161</v>
      </c>
      <c r="B42" s="345">
        <v>17.5</v>
      </c>
      <c r="C42" s="345">
        <v>0.9</v>
      </c>
      <c r="D42" s="347">
        <v>17.600000000000001</v>
      </c>
      <c r="E42" s="374">
        <v>0.10000000000000142</v>
      </c>
      <c r="F42" s="374">
        <v>-0.7999999999999986</v>
      </c>
    </row>
    <row r="43" spans="1:8" ht="36" customHeight="1" x14ac:dyDescent="0.2">
      <c r="A43" s="401" t="s">
        <v>237</v>
      </c>
      <c r="B43" s="340"/>
      <c r="C43" s="340"/>
      <c r="D43" s="341"/>
      <c r="E43" s="377">
        <v>0.6</v>
      </c>
      <c r="F43" s="377"/>
    </row>
    <row r="44" spans="1:8" ht="42.75" x14ac:dyDescent="0.2">
      <c r="A44" s="401" t="s">
        <v>219</v>
      </c>
      <c r="B44" s="340"/>
      <c r="C44" s="340"/>
      <c r="D44" s="341"/>
      <c r="E44" s="377">
        <v>-0.5</v>
      </c>
      <c r="F44" s="377"/>
      <c r="H44" s="193"/>
    </row>
    <row r="45" spans="1:8" ht="14.25" x14ac:dyDescent="0.2">
      <c r="A45" s="346" t="s">
        <v>220</v>
      </c>
      <c r="B45" s="345">
        <v>20.6</v>
      </c>
      <c r="C45" s="345">
        <v>0.1</v>
      </c>
      <c r="D45" s="347">
        <v>20.3</v>
      </c>
      <c r="E45" s="374">
        <v>-0.30000000000000071</v>
      </c>
      <c r="F45" s="374">
        <v>-0.40000000000000069</v>
      </c>
    </row>
    <row r="46" spans="1:8" ht="28.5" x14ac:dyDescent="0.2">
      <c r="A46" s="407" t="s">
        <v>238</v>
      </c>
      <c r="B46" s="340"/>
      <c r="C46" s="340"/>
      <c r="D46" s="341"/>
      <c r="E46" s="377">
        <v>-0.3</v>
      </c>
      <c r="F46" s="377"/>
    </row>
    <row r="47" spans="1:8" s="4" customFormat="1" ht="14.25" x14ac:dyDescent="0.2">
      <c r="A47" s="346" t="s">
        <v>162</v>
      </c>
      <c r="B47" s="345">
        <v>1.9</v>
      </c>
      <c r="C47" s="345">
        <v>0</v>
      </c>
      <c r="D47" s="347">
        <v>2.4</v>
      </c>
      <c r="E47" s="374">
        <v>0.5</v>
      </c>
      <c r="F47" s="374">
        <v>0.5</v>
      </c>
    </row>
    <row r="48" spans="1:8" ht="57" x14ac:dyDescent="0.2">
      <c r="A48" s="372" t="s">
        <v>119</v>
      </c>
      <c r="B48" s="340"/>
      <c r="C48" s="340"/>
      <c r="D48" s="341"/>
      <c r="E48" s="377">
        <v>0.5</v>
      </c>
      <c r="F48" s="377"/>
    </row>
    <row r="49" spans="1:12" ht="15" x14ac:dyDescent="0.2">
      <c r="A49" s="339" t="s">
        <v>163</v>
      </c>
      <c r="B49" s="391">
        <v>238.9</v>
      </c>
      <c r="C49" s="391">
        <v>3.5999999999999996</v>
      </c>
      <c r="D49" s="391">
        <v>248.9</v>
      </c>
      <c r="E49" s="378">
        <v>10</v>
      </c>
      <c r="F49" s="378">
        <v>6.4000000000000057</v>
      </c>
    </row>
    <row r="50" spans="1:12" ht="93" customHeight="1" x14ac:dyDescent="0.2">
      <c r="A50" s="344" t="s">
        <v>164</v>
      </c>
      <c r="B50" s="340"/>
      <c r="C50" s="340"/>
      <c r="D50" s="341"/>
      <c r="E50" s="377"/>
      <c r="F50" s="377"/>
    </row>
    <row r="51" spans="1:12" ht="14.25" x14ac:dyDescent="0.2">
      <c r="A51" s="346" t="s">
        <v>165</v>
      </c>
      <c r="B51" s="345">
        <v>16</v>
      </c>
      <c r="C51" s="345">
        <v>0</v>
      </c>
      <c r="D51" s="347">
        <v>16</v>
      </c>
      <c r="E51" s="374">
        <v>0</v>
      </c>
      <c r="F51" s="374">
        <v>0</v>
      </c>
    </row>
    <row r="52" spans="1:12" ht="14.25" x14ac:dyDescent="0.2">
      <c r="A52" s="397" t="s">
        <v>166</v>
      </c>
      <c r="B52" s="345">
        <v>32.799999999999997</v>
      </c>
      <c r="C52" s="345">
        <v>0.6</v>
      </c>
      <c r="D52" s="347">
        <v>35.9</v>
      </c>
      <c r="E52" s="374">
        <v>3.1000000000000014</v>
      </c>
      <c r="F52" s="374">
        <v>2.5000000000000013</v>
      </c>
    </row>
    <row r="53" spans="1:12" ht="42.75" x14ac:dyDescent="0.2">
      <c r="A53" s="408" t="s">
        <v>239</v>
      </c>
      <c r="B53" s="398"/>
      <c r="C53" s="398"/>
      <c r="D53" s="398"/>
      <c r="E53" s="398">
        <v>0.4</v>
      </c>
      <c r="F53" s="398"/>
    </row>
    <row r="54" spans="1:12" s="268" customFormat="1" ht="71.25" x14ac:dyDescent="0.2">
      <c r="A54" s="409" t="s">
        <v>121</v>
      </c>
      <c r="B54" s="398"/>
      <c r="C54" s="398"/>
      <c r="D54" s="398"/>
      <c r="E54" s="398">
        <v>0.6</v>
      </c>
      <c r="F54" s="398"/>
    </row>
    <row r="55" spans="1:12" ht="57" x14ac:dyDescent="0.2">
      <c r="A55" s="409" t="s">
        <v>221</v>
      </c>
      <c r="B55" s="398"/>
      <c r="C55" s="398"/>
      <c r="D55" s="398"/>
      <c r="E55" s="398">
        <v>1.8</v>
      </c>
      <c r="F55" s="398"/>
    </row>
    <row r="56" spans="1:12" s="268" customFormat="1" ht="14.25" x14ac:dyDescent="0.2">
      <c r="A56" s="409" t="s">
        <v>159</v>
      </c>
      <c r="B56" s="398"/>
      <c r="C56" s="398"/>
      <c r="D56" s="398"/>
      <c r="E56" s="398">
        <v>0.3</v>
      </c>
      <c r="F56" s="398"/>
    </row>
    <row r="57" spans="1:12" ht="14.25" x14ac:dyDescent="0.2">
      <c r="A57" s="346" t="s">
        <v>167</v>
      </c>
      <c r="B57" s="345">
        <v>3.9</v>
      </c>
      <c r="C57" s="345">
        <v>0</v>
      </c>
      <c r="D57" s="347">
        <v>3.9</v>
      </c>
      <c r="E57" s="374">
        <v>0</v>
      </c>
      <c r="F57" s="374">
        <v>0</v>
      </c>
    </row>
    <row r="58" spans="1:12" ht="14.25" x14ac:dyDescent="0.2">
      <c r="A58" s="346" t="s">
        <v>168</v>
      </c>
      <c r="B58" s="345">
        <v>16.8</v>
      </c>
      <c r="C58" s="345">
        <v>0</v>
      </c>
      <c r="D58" s="345">
        <v>14</v>
      </c>
      <c r="E58" s="374">
        <v>-2.8000000000000007</v>
      </c>
      <c r="F58" s="374">
        <v>-2.8000000000000007</v>
      </c>
    </row>
    <row r="59" spans="1:12" ht="71.25" x14ac:dyDescent="0.2">
      <c r="A59" s="372" t="s">
        <v>240</v>
      </c>
      <c r="B59" s="340"/>
      <c r="C59" s="340"/>
      <c r="D59" s="341"/>
      <c r="E59" s="377">
        <v>-0.7</v>
      </c>
      <c r="F59" s="377"/>
    </row>
    <row r="60" spans="1:12" ht="42.75" x14ac:dyDescent="0.2">
      <c r="A60" s="401" t="s">
        <v>241</v>
      </c>
      <c r="B60" s="340"/>
      <c r="C60" s="340"/>
      <c r="D60" s="341"/>
      <c r="E60" s="377">
        <v>-2.1</v>
      </c>
      <c r="F60" s="377"/>
      <c r="L60" s="269"/>
    </row>
    <row r="61" spans="1:12" s="268" customFormat="1" ht="14.25" x14ac:dyDescent="0.2">
      <c r="A61" s="346" t="s">
        <v>169</v>
      </c>
      <c r="B61" s="345">
        <v>3.3</v>
      </c>
      <c r="C61" s="345">
        <v>0.1</v>
      </c>
      <c r="D61" s="347">
        <v>3.4</v>
      </c>
      <c r="E61" s="374">
        <v>0.10000000000000009</v>
      </c>
      <c r="F61" s="374">
        <v>0</v>
      </c>
      <c r="L61" s="270"/>
    </row>
    <row r="62" spans="1:12" s="268" customFormat="1" ht="57" x14ac:dyDescent="0.2">
      <c r="A62" s="401" t="s">
        <v>222</v>
      </c>
      <c r="B62" s="340"/>
      <c r="C62" s="340"/>
      <c r="D62" s="341"/>
      <c r="E62" s="377">
        <v>0.1</v>
      </c>
      <c r="F62" s="377"/>
      <c r="L62" s="270"/>
    </row>
    <row r="63" spans="1:12" s="271" customFormat="1" ht="14.25" x14ac:dyDescent="0.2">
      <c r="A63" s="346" t="s">
        <v>170</v>
      </c>
      <c r="B63" s="345">
        <v>1.6</v>
      </c>
      <c r="C63" s="345">
        <v>0.1</v>
      </c>
      <c r="D63" s="347">
        <v>1.7</v>
      </c>
      <c r="E63" s="374">
        <v>9.9999999999999867E-2</v>
      </c>
      <c r="F63" s="374">
        <v>-1.3877787807814457E-16</v>
      </c>
    </row>
    <row r="64" spans="1:12" ht="14.25" x14ac:dyDescent="0.2">
      <c r="A64" s="346" t="s">
        <v>171</v>
      </c>
      <c r="B64" s="345">
        <v>6.5</v>
      </c>
      <c r="C64" s="345">
        <v>0</v>
      </c>
      <c r="D64" s="347">
        <v>7.5</v>
      </c>
      <c r="E64" s="374">
        <v>1</v>
      </c>
      <c r="F64" s="374">
        <v>1</v>
      </c>
    </row>
    <row r="65" spans="1:9" ht="60.75" customHeight="1" x14ac:dyDescent="0.2">
      <c r="A65" s="400" t="s">
        <v>223</v>
      </c>
      <c r="B65" s="340"/>
      <c r="C65" s="340"/>
      <c r="D65" s="341"/>
      <c r="E65" s="377">
        <v>1</v>
      </c>
      <c r="F65" s="377"/>
    </row>
    <row r="66" spans="1:9" ht="14.25" x14ac:dyDescent="0.2">
      <c r="A66" s="397" t="s">
        <v>172</v>
      </c>
      <c r="B66" s="345">
        <v>128.5</v>
      </c>
      <c r="C66" s="345">
        <v>2.5</v>
      </c>
      <c r="D66" s="347">
        <v>134.9</v>
      </c>
      <c r="E66" s="374">
        <v>6.4000000000000057</v>
      </c>
      <c r="F66" s="374">
        <v>3.9000000000000057</v>
      </c>
    </row>
    <row r="67" spans="1:9" s="268" customFormat="1" ht="85.5" x14ac:dyDescent="0.2">
      <c r="A67" s="396" t="s">
        <v>224</v>
      </c>
      <c r="B67" s="398"/>
      <c r="C67" s="398"/>
      <c r="D67" s="398"/>
      <c r="E67" s="398">
        <v>5.7</v>
      </c>
      <c r="F67" s="398"/>
    </row>
    <row r="68" spans="1:9" ht="14.25" x14ac:dyDescent="0.2">
      <c r="A68" s="369" t="s">
        <v>159</v>
      </c>
      <c r="B68" s="398"/>
      <c r="C68" s="398"/>
      <c r="D68" s="398"/>
      <c r="E68" s="398">
        <v>0.7</v>
      </c>
      <c r="F68" s="398"/>
    </row>
    <row r="69" spans="1:9" ht="14.25" x14ac:dyDescent="0.2">
      <c r="A69" s="346" t="s">
        <v>173</v>
      </c>
      <c r="B69" s="345">
        <v>2.5</v>
      </c>
      <c r="C69" s="345">
        <v>0</v>
      </c>
      <c r="D69" s="347">
        <v>2.5</v>
      </c>
      <c r="E69" s="374">
        <v>0</v>
      </c>
      <c r="F69" s="374">
        <v>0</v>
      </c>
    </row>
    <row r="70" spans="1:9" s="4" customFormat="1" ht="14.25" x14ac:dyDescent="0.2">
      <c r="A70" s="346" t="s">
        <v>174</v>
      </c>
      <c r="B70" s="345">
        <v>0.3</v>
      </c>
      <c r="C70" s="345">
        <v>0</v>
      </c>
      <c r="D70" s="347">
        <v>0.7</v>
      </c>
      <c r="E70" s="374">
        <v>0.39999999999999997</v>
      </c>
      <c r="F70" s="374">
        <v>0.39999999999999997</v>
      </c>
    </row>
    <row r="71" spans="1:9" s="4" customFormat="1" ht="114" x14ac:dyDescent="0.2">
      <c r="A71" s="344" t="s">
        <v>242</v>
      </c>
      <c r="B71" s="340"/>
      <c r="C71" s="340"/>
      <c r="D71" s="341"/>
      <c r="E71" s="377">
        <v>0.4</v>
      </c>
      <c r="F71" s="377"/>
    </row>
    <row r="72" spans="1:9" s="4" customFormat="1" ht="14.25" x14ac:dyDescent="0.2">
      <c r="A72" s="346" t="s">
        <v>175</v>
      </c>
      <c r="B72" s="345">
        <v>9.1</v>
      </c>
      <c r="C72" s="345">
        <v>0</v>
      </c>
      <c r="D72" s="347">
        <v>9.8000000000000007</v>
      </c>
      <c r="E72" s="374">
        <v>0.70000000000000107</v>
      </c>
      <c r="F72" s="374">
        <v>0.70000000000000107</v>
      </c>
    </row>
    <row r="73" spans="1:9" s="4" customFormat="1" ht="57" x14ac:dyDescent="0.2">
      <c r="A73" s="401" t="s">
        <v>225</v>
      </c>
      <c r="B73" s="340"/>
      <c r="C73" s="340"/>
      <c r="D73" s="341"/>
      <c r="E73" s="377">
        <v>1</v>
      </c>
      <c r="F73" s="377"/>
    </row>
    <row r="74" spans="1:9" s="5" customFormat="1" ht="14.25" customHeight="1" x14ac:dyDescent="0.2">
      <c r="A74" s="355" t="s">
        <v>243</v>
      </c>
      <c r="B74" s="340"/>
      <c r="C74" s="340"/>
      <c r="D74" s="341"/>
      <c r="E74" s="377">
        <v>-0.3</v>
      </c>
      <c r="F74" s="377"/>
    </row>
    <row r="75" spans="1:9" s="5" customFormat="1" ht="14.25" customHeight="1" x14ac:dyDescent="0.2">
      <c r="A75" s="346" t="s">
        <v>176</v>
      </c>
      <c r="B75" s="345">
        <v>17.600000000000001</v>
      </c>
      <c r="C75" s="345">
        <v>0.3</v>
      </c>
      <c r="D75" s="347">
        <v>18.600000000000001</v>
      </c>
      <c r="E75" s="374">
        <v>1</v>
      </c>
      <c r="F75" s="374">
        <v>0.7</v>
      </c>
    </row>
    <row r="76" spans="1:9" s="5" customFormat="1" ht="42.75" x14ac:dyDescent="0.2">
      <c r="A76" s="410" t="s">
        <v>226</v>
      </c>
      <c r="B76" s="340"/>
      <c r="C76" s="340"/>
      <c r="D76" s="341"/>
      <c r="E76" s="377">
        <v>0.9</v>
      </c>
      <c r="F76" s="377"/>
    </row>
    <row r="77" spans="1:9" s="5" customFormat="1" ht="14.25" customHeight="1" x14ac:dyDescent="0.2">
      <c r="A77" s="369" t="s">
        <v>159</v>
      </c>
      <c r="B77" s="398"/>
      <c r="C77" s="398"/>
      <c r="D77" s="398"/>
      <c r="E77" s="398">
        <v>0.1</v>
      </c>
      <c r="F77" s="398"/>
      <c r="H77" s="290"/>
      <c r="I77" s="290"/>
    </row>
    <row r="78" spans="1:9" ht="15" x14ac:dyDescent="0.2">
      <c r="A78" s="339" t="s">
        <v>177</v>
      </c>
      <c r="B78" s="392">
        <v>0.9</v>
      </c>
      <c r="C78" s="392">
        <v>0</v>
      </c>
      <c r="D78" s="392">
        <v>0.4</v>
      </c>
      <c r="E78" s="392">
        <v>-0.5</v>
      </c>
      <c r="F78" s="392">
        <v>-0.5</v>
      </c>
    </row>
    <row r="79" spans="1:9" ht="14.25" x14ac:dyDescent="0.2">
      <c r="A79" s="346" t="s">
        <v>178</v>
      </c>
      <c r="B79" s="345">
        <v>0.9</v>
      </c>
      <c r="C79" s="345">
        <v>0</v>
      </c>
      <c r="D79" s="347">
        <v>0.4</v>
      </c>
      <c r="E79" s="374">
        <v>-0.5</v>
      </c>
      <c r="F79" s="374">
        <v>-0.5</v>
      </c>
    </row>
    <row r="80" spans="1:9" ht="71.25" x14ac:dyDescent="0.2">
      <c r="A80" s="372" t="s">
        <v>227</v>
      </c>
      <c r="B80" s="340"/>
      <c r="C80" s="340"/>
      <c r="D80" s="341"/>
      <c r="E80" s="377">
        <v>-0.5</v>
      </c>
      <c r="F80" s="377"/>
    </row>
    <row r="81" spans="1:6" ht="15" x14ac:dyDescent="0.2">
      <c r="A81" s="339" t="s">
        <v>179</v>
      </c>
      <c r="B81" s="392">
        <v>3.5</v>
      </c>
      <c r="C81" s="392">
        <v>0</v>
      </c>
      <c r="D81" s="392">
        <v>3.5</v>
      </c>
      <c r="E81" s="392">
        <v>0</v>
      </c>
      <c r="F81" s="392">
        <v>0</v>
      </c>
    </row>
    <row r="82" spans="1:6" ht="14.25" x14ac:dyDescent="0.2">
      <c r="A82" s="346" t="s">
        <v>180</v>
      </c>
      <c r="B82" s="345">
        <v>3.5</v>
      </c>
      <c r="C82" s="345">
        <v>0</v>
      </c>
      <c r="D82" s="347">
        <v>3.5</v>
      </c>
      <c r="E82" s="374">
        <v>0</v>
      </c>
      <c r="F82" s="374">
        <v>0</v>
      </c>
    </row>
    <row r="83" spans="1:6" ht="14.25" x14ac:dyDescent="0.2">
      <c r="A83" s="335"/>
      <c r="B83" s="354"/>
      <c r="C83" s="354"/>
      <c r="D83" s="353"/>
      <c r="E83" s="382"/>
      <c r="F83" s="382"/>
    </row>
    <row r="84" spans="1:6" ht="14.25" x14ac:dyDescent="0.2">
      <c r="A84" s="351" t="s">
        <v>12</v>
      </c>
      <c r="B84" s="361"/>
      <c r="C84" s="363"/>
      <c r="D84" s="364"/>
      <c r="E84" s="383">
        <v>-3.2999999999999599</v>
      </c>
      <c r="F84" s="383">
        <v>-11.799999999999965</v>
      </c>
    </row>
    <row r="85" spans="1:6" ht="14.25" x14ac:dyDescent="0.2">
      <c r="A85" s="351" t="s">
        <v>15</v>
      </c>
      <c r="B85" s="362"/>
      <c r="C85" s="362"/>
      <c r="D85" s="365"/>
      <c r="E85" s="389">
        <v>17.100000000000001</v>
      </c>
      <c r="F85" s="389">
        <v>10.400000000000016</v>
      </c>
    </row>
    <row r="86" spans="1:6" ht="16.5" thickBot="1" x14ac:dyDescent="0.25">
      <c r="A86" s="352" t="s">
        <v>0</v>
      </c>
      <c r="B86" s="350">
        <v>854.3</v>
      </c>
      <c r="C86" s="350">
        <v>15.2</v>
      </c>
      <c r="D86" s="350">
        <v>868.09999999999991</v>
      </c>
      <c r="E86" s="384">
        <v>13.800000000000036</v>
      </c>
      <c r="F86" s="384">
        <v>-1.3999999999999488</v>
      </c>
    </row>
    <row r="87" spans="1:6" x14ac:dyDescent="0.2">
      <c r="A87" s="330"/>
      <c r="B87" s="331"/>
      <c r="C87" s="331"/>
      <c r="D87" s="331"/>
      <c r="E87" s="331"/>
      <c r="F87" s="331"/>
    </row>
    <row r="88" spans="1:6" s="333" customFormat="1" x14ac:dyDescent="0.2">
      <c r="A88" s="411" t="s">
        <v>98</v>
      </c>
      <c r="B88" s="334"/>
      <c r="C88" s="334"/>
      <c r="D88" s="334"/>
      <c r="E88" s="334"/>
      <c r="F88" s="334"/>
    </row>
    <row r="89" spans="1:6" x14ac:dyDescent="0.2">
      <c r="A89" s="332"/>
      <c r="B89" s="331"/>
      <c r="C89" s="331"/>
      <c r="D89" s="331"/>
      <c r="E89" s="331"/>
      <c r="F89" s="331"/>
    </row>
    <row r="90" spans="1:6" x14ac:dyDescent="0.2">
      <c r="A90" s="414" t="s">
        <v>181</v>
      </c>
      <c r="B90" s="415">
        <v>10.199999999999999</v>
      </c>
      <c r="C90" s="333"/>
      <c r="D90" s="333"/>
      <c r="E90" s="333"/>
      <c r="F90" s="333"/>
    </row>
    <row r="91" spans="1:6" x14ac:dyDescent="0.2">
      <c r="A91" s="414" t="s">
        <v>228</v>
      </c>
      <c r="B91" s="413">
        <v>5.0999999999999996</v>
      </c>
      <c r="C91" s="333"/>
      <c r="D91" s="333"/>
      <c r="E91" s="333"/>
      <c r="F91" s="333"/>
    </row>
    <row r="93" spans="1:6" x14ac:dyDescent="0.2">
      <c r="A93" s="299" t="s">
        <v>244</v>
      </c>
    </row>
    <row r="94" spans="1:6" x14ac:dyDescent="0.2">
      <c r="A94" s="399" t="s">
        <v>245</v>
      </c>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6" id="{241C70AF-B8ED-4368-A918-9D3FC1BD4E43}">
            <x14:iconSet custom="1">
              <x14:cfvo type="percent">
                <xm:f>0</xm:f>
              </x14:cfvo>
              <x14:cfvo type="num">
                <xm:f>0</xm:f>
              </x14:cfvo>
              <x14:cfvo type="num" gte="0">
                <xm:f>0</xm:f>
              </x14:cfvo>
              <x14:cfIcon iconSet="3TrafficLights1" iconId="2"/>
              <x14:cfIcon iconSet="3TrafficLights1" iconId="2"/>
              <x14:cfIcon iconSet="3TrafficLights1" iconId="0"/>
            </x14:iconSet>
          </x14:cfRule>
          <xm:sqref>E30:F30 F31:F32</xm:sqref>
        </x14:conditionalFormatting>
        <x14:conditionalFormatting xmlns:xm="http://schemas.microsoft.com/office/excel/2006/main">
          <x14:cfRule type="iconSet" priority="14" id="{F2DA8328-E728-462B-A5A1-1FCAD460DA19}">
            <x14:iconSet custom="1">
              <x14:cfvo type="percent">
                <xm:f>0</xm:f>
              </x14:cfvo>
              <x14:cfvo type="num">
                <xm:f>0</xm:f>
              </x14:cfvo>
              <x14:cfvo type="num" gte="0">
                <xm:f>0</xm:f>
              </x14:cfvo>
              <x14:cfIcon iconSet="3TrafficLights1" iconId="2"/>
              <x14:cfIcon iconSet="3TrafficLights1" iconId="2"/>
              <x14:cfIcon iconSet="3TrafficLights1" iconId="0"/>
            </x14:iconSet>
          </x14:cfRule>
          <xm:sqref>E6:F6</xm:sqref>
        </x14:conditionalFormatting>
        <x14:conditionalFormatting xmlns:xm="http://schemas.microsoft.com/office/excel/2006/main">
          <x14:cfRule type="iconSet" priority="13" id="{0DD2B129-D508-47CA-A955-7B83CFB4C203}">
            <x14:iconSet custom="1">
              <x14:cfvo type="percent">
                <xm:f>0</xm:f>
              </x14:cfvo>
              <x14:cfvo type="num">
                <xm:f>0</xm:f>
              </x14:cfvo>
              <x14:cfvo type="num" gte="0">
                <xm:f>0</xm:f>
              </x14:cfvo>
              <x14:cfIcon iconSet="3TrafficLights1" iconId="2"/>
              <x14:cfIcon iconSet="3TrafficLights1" iconId="2"/>
              <x14:cfIcon iconSet="3TrafficLights1" iconId="0"/>
            </x14:iconSet>
          </x14:cfRule>
          <xm:sqref>F56</xm:sqref>
        </x14:conditionalFormatting>
        <x14:conditionalFormatting xmlns:xm="http://schemas.microsoft.com/office/excel/2006/main">
          <x14:cfRule type="iconSet" priority="12" id="{000DF431-42FE-4E6B-BC79-05E553733FCB}">
            <x14:iconSet custom="1">
              <x14:cfvo type="percent">
                <xm:f>0</xm:f>
              </x14:cfvo>
              <x14:cfvo type="num">
                <xm:f>0</xm:f>
              </x14:cfvo>
              <x14:cfvo type="num" gte="0">
                <xm:f>0</xm:f>
              </x14:cfvo>
              <x14:cfIcon iconSet="3TrafficLights1" iconId="2"/>
              <x14:cfIcon iconSet="3TrafficLights1" iconId="2"/>
              <x14:cfIcon iconSet="3TrafficLights1" iconId="0"/>
            </x14:iconSet>
          </x14:cfRule>
          <xm:sqref>E64:F64</xm:sqref>
        </x14:conditionalFormatting>
        <x14:conditionalFormatting xmlns:xm="http://schemas.microsoft.com/office/excel/2006/main">
          <x14:cfRule type="iconSet" priority="17" id="{757EB73F-5CFD-4A9C-85F9-ED1BDB28648A}">
            <x14:iconSet custom="1">
              <x14:cfvo type="percent">
                <xm:f>0</xm:f>
              </x14:cfvo>
              <x14:cfvo type="num">
                <xm:f>0</xm:f>
              </x14:cfvo>
              <x14:cfvo type="num" gte="0">
                <xm:f>0</xm:f>
              </x14:cfvo>
              <x14:cfIcon iconSet="3TrafficLights1" iconId="2"/>
              <x14:cfIcon iconSet="3TrafficLights1" iconId="2"/>
              <x14:cfIcon iconSet="3TrafficLights1" iconId="0"/>
            </x14:iconSet>
          </x14:cfRule>
          <xm:sqref>E85:F86 E29:F29 E4:F5 E55:F55 E79:F80 F57:F59 E12:F20 E7:F10 E34:F53 E65:F72 E74:F75 E82:F83 E60:F63</xm:sqref>
        </x14:conditionalFormatting>
        <x14:conditionalFormatting xmlns:xm="http://schemas.microsoft.com/office/excel/2006/main">
          <x14:cfRule type="iconSet" priority="11" id="{91381282-9226-4243-A5A3-D8811E593AB8}">
            <x14:iconSet custom="1">
              <x14:cfvo type="percent">
                <xm:f>0</xm:f>
              </x14:cfvo>
              <x14:cfvo type="num">
                <xm:f>0</xm:f>
              </x14:cfvo>
              <x14:cfvo type="num" gte="0">
                <xm:f>0</xm:f>
              </x14:cfvo>
              <x14:cfIcon iconSet="3TrafficLights1" iconId="2"/>
              <x14:cfIcon iconSet="3TrafficLights1" iconId="2"/>
              <x14:cfIcon iconSet="3TrafficLights1" iconId="0"/>
            </x14:iconSet>
          </x14:cfRule>
          <xm:sqref>E73:F73</xm:sqref>
        </x14:conditionalFormatting>
        <x14:conditionalFormatting xmlns:xm="http://schemas.microsoft.com/office/excel/2006/main">
          <x14:cfRule type="iconSet" priority="10" id="{3D0AE9E0-FFEB-4858-9BF8-551A6AF1E93F}">
            <x14:iconSet custom="1">
              <x14:cfvo type="percent">
                <xm:f>0</xm:f>
              </x14:cfvo>
              <x14:cfvo type="num">
                <xm:f>0</xm:f>
              </x14:cfvo>
              <x14:cfvo type="num" gte="0">
                <xm:f>0</xm:f>
              </x14:cfvo>
              <x14:cfIcon iconSet="3TrafficLights1" iconId="2"/>
              <x14:cfIcon iconSet="3TrafficLights1" iconId="2"/>
              <x14:cfIcon iconSet="3TrafficLights1" iconId="0"/>
            </x14:iconSet>
          </x14:cfRule>
          <xm:sqref>E26:F27</xm:sqref>
        </x14:conditionalFormatting>
        <x14:conditionalFormatting xmlns:xm="http://schemas.microsoft.com/office/excel/2006/main">
          <x14:cfRule type="iconSet" priority="9" id="{1B8D68DF-940F-4EB0-91FF-88C7CF5F07EE}">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E25:F25</xm:sqref>
        </x14:conditionalFormatting>
        <x14:conditionalFormatting xmlns:xm="http://schemas.microsoft.com/office/excel/2006/main">
          <x14:cfRule type="iconSet" priority="18" id="{807DF092-01AF-4181-A4D8-25CE747922AB}">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 E22:F24</xm:sqref>
        </x14:conditionalFormatting>
        <x14:conditionalFormatting xmlns:xm="http://schemas.microsoft.com/office/excel/2006/main">
          <x14:cfRule type="iconSet" priority="8" id="{1099BCC2-598E-4F42-BA29-4326F0F5CCF4}">
            <x14:iconSet custom="1">
              <x14:cfvo type="percent">
                <xm:f>0</xm:f>
              </x14:cfvo>
              <x14:cfvo type="num">
                <xm:f>0</xm:f>
              </x14:cfvo>
              <x14:cfvo type="num" gte="0">
                <xm:f>0</xm:f>
              </x14:cfvo>
              <x14:cfIcon iconSet="3TrafficLights1" iconId="2"/>
              <x14:cfIcon iconSet="3TrafficLights1" iconId="2"/>
              <x14:cfIcon iconSet="3TrafficLights1" iconId="0"/>
            </x14:iconSet>
          </x14:cfRule>
          <xm:sqref>E54:F54</xm:sqref>
        </x14:conditionalFormatting>
        <x14:conditionalFormatting xmlns:xm="http://schemas.microsoft.com/office/excel/2006/main">
          <x14:cfRule type="iconSet" priority="7" id="{918B8ABE-F43D-4462-B0EE-C6061CCF8197}">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E11:F11</xm:sqref>
        </x14:conditionalFormatting>
        <x14:conditionalFormatting xmlns:xm="http://schemas.microsoft.com/office/excel/2006/main">
          <x14:cfRule type="iconSet" priority="6" id="{44F53CE2-445B-4583-97C8-6C573BE5E856}">
            <x14:iconSet custom="1">
              <x14:cfvo type="percent">
                <xm:f>0</xm:f>
              </x14:cfvo>
              <x14:cfvo type="num">
                <xm:f>0</xm:f>
              </x14:cfvo>
              <x14:cfvo type="num" gte="0">
                <xm:f>0</xm:f>
              </x14:cfvo>
              <x14:cfIcon iconSet="3TrafficLights1" iconId="2"/>
              <x14:cfIcon iconSet="3TrafficLights1" iconId="2"/>
              <x14:cfIcon iconSet="3TrafficLights1" iconId="0"/>
            </x14:iconSet>
          </x14:cfRule>
          <xm:sqref>E76:F78</xm:sqref>
        </x14:conditionalFormatting>
        <x14:conditionalFormatting xmlns:xm="http://schemas.microsoft.com/office/excel/2006/main">
          <x14:cfRule type="iconSet" priority="5" id="{87D049CC-1BA7-4B0D-AA29-79BBE5AC74DE}">
            <x14:iconSet custom="1">
              <x14:cfvo type="percent">
                <xm:f>0</xm:f>
              </x14:cfvo>
              <x14:cfvo type="num">
                <xm:f>0</xm:f>
              </x14:cfvo>
              <x14:cfvo type="num" gte="0">
                <xm:f>0</xm:f>
              </x14:cfvo>
              <x14:cfIcon iconSet="3TrafficLights1" iconId="2"/>
              <x14:cfIcon iconSet="3TrafficLights1" iconId="2"/>
              <x14:cfIcon iconSet="3TrafficLights1" iconId="0"/>
            </x14:iconSet>
          </x14:cfRule>
          <xm:sqref>F33</xm:sqref>
        </x14:conditionalFormatting>
        <x14:conditionalFormatting xmlns:xm="http://schemas.microsoft.com/office/excel/2006/main">
          <x14:cfRule type="iconSet" priority="3" id="{7340F017-50EE-4600-8C92-BDDCEACE492F}">
            <x14:iconSet custom="1">
              <x14:cfvo type="percent">
                <xm:f>0</xm:f>
              </x14:cfvo>
              <x14:cfvo type="num">
                <xm:f>0</xm:f>
              </x14:cfvo>
              <x14:cfvo type="num" gte="0">
                <xm:f>0</xm:f>
              </x14:cfvo>
              <x14:cfIcon iconSet="3TrafficLights1" iconId="2"/>
              <x14:cfIcon iconSet="3TrafficLights1" iconId="2"/>
              <x14:cfIcon iconSet="3TrafficLights1" iconId="0"/>
            </x14:iconSet>
          </x14:cfRule>
          <xm:sqref>E56</xm:sqref>
        </x14:conditionalFormatting>
        <x14:conditionalFormatting xmlns:xm="http://schemas.microsoft.com/office/excel/2006/main">
          <x14:cfRule type="iconSet" priority="4" id="{0C6CD3A6-E93B-4260-B94F-5BB6ABF16EC9}">
            <x14:iconSet custom="1">
              <x14:cfvo type="percent">
                <xm:f>0</xm:f>
              </x14:cfvo>
              <x14:cfvo type="num">
                <xm:f>0</xm:f>
              </x14:cfvo>
              <x14:cfvo type="num" gte="0">
                <xm:f>0</xm:f>
              </x14:cfvo>
              <x14:cfIcon iconSet="3TrafficLights1" iconId="2"/>
              <x14:cfIcon iconSet="3TrafficLights1" iconId="2"/>
              <x14:cfIcon iconSet="3TrafficLights1" iconId="0"/>
            </x14:iconSet>
          </x14:cfRule>
          <xm:sqref>E57:E59</xm:sqref>
        </x14:conditionalFormatting>
        <x14:conditionalFormatting xmlns:xm="http://schemas.microsoft.com/office/excel/2006/main">
          <x14:cfRule type="iconSet" priority="2" id="{BF74853D-D997-4975-87F6-33F6C3454409}">
            <x14:iconSet custom="1">
              <x14:cfvo type="percent">
                <xm:f>0</xm:f>
              </x14:cfvo>
              <x14:cfvo type="num">
                <xm:f>0</xm:f>
              </x14:cfvo>
              <x14:cfvo type="num" gte="0">
                <xm:f>0</xm:f>
              </x14:cfvo>
              <x14:cfIcon iconSet="3TrafficLights1" iconId="2"/>
              <x14:cfIcon iconSet="3TrafficLights1" iconId="2"/>
              <x14:cfIcon iconSet="3TrafficLights1" iconId="0"/>
            </x14:iconSet>
          </x14:cfRule>
          <xm:sqref>E31:E32</xm:sqref>
        </x14:conditionalFormatting>
        <x14:conditionalFormatting xmlns:xm="http://schemas.microsoft.com/office/excel/2006/main">
          <x14:cfRule type="iconSet" priority="1" id="{7BF8CB5E-C57A-4754-9D57-2F0DF14227FE}">
            <x14:iconSet custom="1">
              <x14:cfvo type="percent">
                <xm:f>0</xm:f>
              </x14:cfvo>
              <x14:cfvo type="num">
                <xm:f>0</xm:f>
              </x14:cfvo>
              <x14:cfvo type="num" gte="0">
                <xm:f>0</xm:f>
              </x14:cfvo>
              <x14:cfIcon iconSet="3TrafficLights1" iconId="2"/>
              <x14:cfIcon iconSet="3TrafficLights1" iconId="2"/>
              <x14:cfIcon iconSet="3TrafficLights1" iconId="0"/>
            </x14:iconSet>
          </x14:cfRule>
          <xm:sqref>E33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153412/18</EnclosureFileNumber>
    <MeetingStartDate xmlns="d08b57ff-b9b7-4581-975d-98f87b579a51">2018-11-28T15:00:00+00:00</MeetingStartDate>
    <AgendaId xmlns="d08b57ff-b9b7-4581-975d-98f87b579a51">9224</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3042294</FusionId>
    <DocumentType xmlns="d08b57ff-b9b7-4581-975d-98f87b579a51"/>
    <AgendaAccessLevelName xmlns="d08b57ff-b9b7-4581-975d-98f87b579a51">Åben</AgendaAccessLevelName>
    <UNC xmlns="d08b57ff-b9b7-4581-975d-98f87b579a51">2775365</UNC>
    <MeetingDateAndTime xmlns="d08b57ff-b9b7-4581-975d-98f87b579a51">28-11-2018 fra 16:00 - 19:30</MeetingDateAndTime>
    <MeetingTitle xmlns="d08b57ff-b9b7-4581-975d-98f87b579a51">28-11-2018</MeetingTitle>
    <MeetingEndDate xmlns="d08b57ff-b9b7-4581-975d-98f87b579a51">2018-11-28T18:30:00+00:00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8BD64BDF-0E45-4302-A25D-8383E86C9FF5}"/>
</file>

<file path=customXml/itemProps2.xml><?xml version="1.0" encoding="utf-8"?>
<ds:datastoreItem xmlns:ds="http://schemas.openxmlformats.org/officeDocument/2006/customXml" ds:itemID="{05A297E2-D11E-43BD-91FC-136FE69DBBF8}"/>
</file>

<file path=customXml/itemProps3.xml><?xml version="1.0" encoding="utf-8"?>
<ds:datastoreItem xmlns:ds="http://schemas.openxmlformats.org/officeDocument/2006/customXml" ds:itemID="{48907D0F-1AB8-4074-9F56-5A47F7F88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15</vt:i4>
      </vt:variant>
    </vt:vector>
  </HeadingPairs>
  <TitlesOfParts>
    <vt:vector size="27" baseType="lpstr">
      <vt:lpstr>Tabel 1 - Sml. 1.kv. 2.kv.</vt:lpstr>
      <vt:lpstr>Tabel 2 Fordelt på udvalg</vt:lpstr>
      <vt:lpstr>Tabel 3 Fordelt på udgifter</vt:lpstr>
      <vt:lpstr>Samlet DRIFT</vt:lpstr>
      <vt:lpstr>Ø &amp; E</vt:lpstr>
      <vt:lpstr>P &amp; T</vt:lpstr>
      <vt:lpstr>B &amp; L</vt:lpstr>
      <vt:lpstr>K &amp; F</vt:lpstr>
      <vt:lpstr>S &amp; S</vt:lpstr>
      <vt:lpstr>A &amp; I</vt:lpstr>
      <vt:lpstr>Ø &amp; E Udvikling</vt:lpstr>
      <vt:lpstr>Ø &amp; E Simpel</vt:lpstr>
      <vt:lpstr>'A &amp; I'!Udskriftsområde</vt:lpstr>
      <vt:lpstr>'B &amp; L'!Udskriftsområde</vt:lpstr>
      <vt:lpstr>'K &amp; F'!Udskriftsområde</vt:lpstr>
      <vt:lpstr>'P &amp; T'!Udskriftsområde</vt:lpstr>
      <vt:lpstr>'S &amp; S'!Udskriftsområde</vt:lpstr>
      <vt:lpstr>'Samlet DRIFT'!Udskriftsområde</vt:lpstr>
      <vt:lpstr>'Ø &amp; E'!Udskriftsområde</vt:lpstr>
      <vt:lpstr>'Ø &amp; E Simpel'!Udskriftsområde</vt:lpstr>
      <vt:lpstr>'A &amp; I'!Udskriftstitler</vt:lpstr>
      <vt:lpstr>'B &amp; L'!Udskriftstitler</vt:lpstr>
      <vt:lpstr>'K &amp; F'!Udskriftstitler</vt:lpstr>
      <vt:lpstr>'P &amp; T'!Udskriftstitler</vt:lpstr>
      <vt:lpstr>'S &amp; S'!Udskriftstitler</vt:lpstr>
      <vt:lpstr>'Ø &amp; E'!Udskriftstitler</vt:lpstr>
      <vt:lpstr>'Ø &amp; E Simpel'!Udskriftstitler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ØKE-28-11-2018 - Bilag 296.01 Budgetopfølgning 30 september 2018</dc:title>
  <dc:subject>ØVRIGE</dc:subject>
  <dc:creator>JOPE</dc:creator>
  <dc:description>Budgetopfølgning pr. 30. september 2012</dc:description>
  <cp:lastModifiedBy>Lars Risbjerg Nielsen</cp:lastModifiedBy>
  <cp:lastPrinted>2018-11-21T06:52:02Z</cp:lastPrinted>
  <dcterms:created xsi:type="dcterms:W3CDTF">1996-11-12T13:28:11Z</dcterms:created>
  <dcterms:modified xsi:type="dcterms:W3CDTF">2018-11-28T10:56:24Z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